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akerbp.sharepoint.com/teams/TeamIR/Shared Documents/2025-Q4/PUBLISH/"/>
    </mc:Choice>
  </mc:AlternateContent>
  <xr:revisionPtr revIDLastSave="6" documentId="8_{09070DB6-BC67-43FC-8AE6-1E6688432590}" xr6:coauthVersionLast="47" xr6:coauthVersionMax="47" xr10:uidLastSave="{6A70A13F-11D7-4306-9CB8-E76F06F2EBE6}"/>
  <bookViews>
    <workbookView xWindow="-110" yWindow="-110" windowWidth="51420" windowHeight="21100" activeTab="1" xr2:uid="{35A3A394-25EE-4731-898E-597563209CDE}"/>
  </bookViews>
  <sheets>
    <sheet name="Disclaimer" sheetId="5" r:id="rId1"/>
    <sheet name="Simplified tax model " sheetId="6" r:id="rId2"/>
  </sheets>
  <calcPr calcId="191028" concurrentManualCount="16"/>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2" i="6" l="1"/>
  <c r="J98" i="6"/>
  <c r="J100" i="6" s="1"/>
  <c r="J96" i="6"/>
  <c r="J93" i="6"/>
  <c r="J90" i="6"/>
  <c r="J94" i="6" l="1"/>
  <c r="J86" i="6"/>
  <c r="J62" i="6" s="1"/>
  <c r="J85" i="6"/>
  <c r="J64" i="6"/>
  <c r="J53" i="6"/>
  <c r="J50" i="6"/>
  <c r="J34" i="6"/>
  <c r="J87" i="6"/>
  <c r="O76" i="6"/>
  <c r="O77" i="6" s="1"/>
  <c r="O78" i="6" s="1"/>
  <c r="O82" i="6" s="1"/>
  <c r="O64" i="6"/>
  <c r="O55" i="6"/>
  <c r="O51" i="6"/>
  <c r="O50" i="6"/>
  <c r="O34" i="6"/>
  <c r="O31" i="6"/>
  <c r="O90" i="6" s="1"/>
  <c r="O91" i="6" s="1"/>
  <c r="O30" i="6"/>
  <c r="O28" i="6"/>
  <c r="O27" i="6"/>
  <c r="O26" i="6"/>
  <c r="O12" i="6"/>
  <c r="O32" i="6" s="1"/>
  <c r="O29" i="6" l="1"/>
  <c r="O49" i="6" s="1"/>
  <c r="O52" i="6" s="1"/>
  <c r="O86" i="6"/>
  <c r="O62" i="6" s="1"/>
  <c r="O33" i="6" l="1"/>
  <c r="O35" i="6" s="1"/>
  <c r="O96" i="6"/>
  <c r="O98" i="6" s="1"/>
  <c r="O36" i="6"/>
  <c r="O37" i="6" s="1"/>
  <c r="O61" i="6"/>
  <c r="L31" i="6" l="1"/>
  <c r="L27" i="6"/>
  <c r="J27" i="6"/>
  <c r="K27" i="6"/>
  <c r="M27" i="6"/>
  <c r="N27" i="6"/>
  <c r="N12" i="6" l="1"/>
  <c r="N32" i="6" s="1"/>
  <c r="M12" i="6"/>
  <c r="M32" i="6" s="1"/>
  <c r="L12" i="6"/>
  <c r="L32" i="6" s="1"/>
  <c r="K12" i="6"/>
  <c r="K32" i="6" s="1"/>
  <c r="J12" i="6"/>
  <c r="J32" i="6" s="1"/>
  <c r="J76" i="6"/>
  <c r="J77" i="6" s="1"/>
  <c r="K76" i="6"/>
  <c r="K77" i="6" s="1"/>
  <c r="L76" i="6"/>
  <c r="L77" i="6" s="1"/>
  <c r="L78" i="6" s="1"/>
  <c r="M76" i="6"/>
  <c r="M77" i="6" s="1"/>
  <c r="N76" i="6"/>
  <c r="N77" i="6" s="1"/>
  <c r="J55" i="6"/>
  <c r="K55" i="6"/>
  <c r="L55" i="6"/>
  <c r="M55" i="6"/>
  <c r="N55" i="6"/>
  <c r="K50" i="6"/>
  <c r="L50" i="6"/>
  <c r="M50" i="6"/>
  <c r="N50" i="6"/>
  <c r="J51" i="6"/>
  <c r="K51" i="6"/>
  <c r="L51" i="6"/>
  <c r="M51" i="6"/>
  <c r="N51" i="6"/>
  <c r="K34" i="6"/>
  <c r="L34" i="6"/>
  <c r="M34" i="6"/>
  <c r="N34" i="6"/>
  <c r="J31" i="6"/>
  <c r="K31" i="6"/>
  <c r="M31" i="6"/>
  <c r="N31" i="6"/>
  <c r="J30" i="6"/>
  <c r="K30" i="6"/>
  <c r="L30" i="6"/>
  <c r="M30" i="6"/>
  <c r="N30" i="6"/>
  <c r="J28" i="6"/>
  <c r="K28" i="6"/>
  <c r="L28" i="6"/>
  <c r="M28" i="6"/>
  <c r="N28" i="6"/>
  <c r="J26" i="6"/>
  <c r="J29" i="6" s="1"/>
  <c r="J33" i="6" s="1"/>
  <c r="J35" i="6" s="1"/>
  <c r="J36" i="6" s="1"/>
  <c r="K26" i="6"/>
  <c r="L26" i="6"/>
  <c r="M26" i="6"/>
  <c r="N26" i="6"/>
  <c r="M78" i="6" l="1"/>
  <c r="M82" i="6" s="1"/>
  <c r="N78" i="6"/>
  <c r="N82" i="6" s="1"/>
  <c r="J78" i="6"/>
  <c r="J82" i="6" s="1"/>
  <c r="L82" i="6"/>
  <c r="K78" i="6"/>
  <c r="K82" i="6" s="1"/>
  <c r="J49" i="6"/>
  <c r="J52" i="6" s="1"/>
  <c r="J61" i="6" s="1"/>
  <c r="N29" i="6"/>
  <c r="N49" i="6" s="1"/>
  <c r="N52" i="6" s="1"/>
  <c r="N61" i="6" s="1"/>
  <c r="K29" i="6"/>
  <c r="K49" i="6" s="1"/>
  <c r="K52" i="6" s="1"/>
  <c r="K61" i="6" s="1"/>
  <c r="M29" i="6"/>
  <c r="M49" i="6" s="1"/>
  <c r="M52" i="6" s="1"/>
  <c r="M61" i="6" s="1"/>
  <c r="L29" i="6"/>
  <c r="L49" i="6" s="1"/>
  <c r="L52" i="6" s="1"/>
  <c r="L61" i="6" s="1"/>
  <c r="M64" i="6" l="1"/>
  <c r="N86" i="6"/>
  <c r="F7" i="6"/>
  <c r="E89" i="6"/>
  <c r="E25" i="6"/>
  <c r="E75" i="6" s="1"/>
  <c r="E47" i="6"/>
  <c r="E81" i="6"/>
  <c r="M86" i="6" l="1"/>
  <c r="M62" i="6" s="1"/>
  <c r="M96" i="6" s="1"/>
  <c r="N64" i="6"/>
  <c r="G7" i="6"/>
  <c r="F89" i="6"/>
  <c r="F25" i="6"/>
  <c r="F75" i="6" s="1"/>
  <c r="F47" i="6"/>
  <c r="F81" i="6"/>
  <c r="N62" i="6"/>
  <c r="N96" i="6" s="1"/>
  <c r="J79" i="6"/>
  <c r="J83" i="6" s="1"/>
  <c r="H7" i="6" l="1"/>
  <c r="G81" i="6"/>
  <c r="G25" i="6"/>
  <c r="G75" i="6" s="1"/>
  <c r="G89" i="6"/>
  <c r="G47" i="6"/>
  <c r="K79" i="6"/>
  <c r="K83" i="6" s="1"/>
  <c r="K87" i="6" l="1"/>
  <c r="L85" i="6"/>
  <c r="K85" i="6"/>
  <c r="O85" i="6"/>
  <c r="N85" i="6"/>
  <c r="M85" i="6"/>
  <c r="O53" i="6"/>
  <c r="H25" i="6"/>
  <c r="H75" i="6" s="1"/>
  <c r="H89" i="6"/>
  <c r="H47" i="6"/>
  <c r="H81" i="6"/>
  <c r="I7" i="6"/>
  <c r="L64" i="6"/>
  <c r="K64" i="6"/>
  <c r="L86" i="6"/>
  <c r="O93" i="6" l="1"/>
  <c r="O94" i="6" s="1"/>
  <c r="O100" i="6" s="1"/>
  <c r="O102" i="6" s="1"/>
  <c r="O54" i="6"/>
  <c r="I81" i="6"/>
  <c r="I25" i="6"/>
  <c r="I75" i="6" s="1"/>
  <c r="I89" i="6"/>
  <c r="I47" i="6"/>
  <c r="J7" i="6"/>
  <c r="K53" i="6"/>
  <c r="K93" i="6" s="1"/>
  <c r="K94" i="6" s="1"/>
  <c r="K86" i="6"/>
  <c r="K62" i="6" s="1"/>
  <c r="L53" i="6"/>
  <c r="M53" i="6"/>
  <c r="N53" i="6"/>
  <c r="K97" i="6"/>
  <c r="L62" i="6"/>
  <c r="J54" i="6"/>
  <c r="J97" i="6"/>
  <c r="J63" i="6" l="1"/>
  <c r="J66" i="6" s="1"/>
  <c r="J67" i="6" s="1"/>
  <c r="J68" i="6" s="1"/>
  <c r="J57" i="6"/>
  <c r="O57" i="6"/>
  <c r="O58" i="6" s="1"/>
  <c r="O63" i="6"/>
  <c r="O66" i="6" s="1"/>
  <c r="O67" i="6" s="1"/>
  <c r="O68" i="6" s="1"/>
  <c r="J81" i="6"/>
  <c r="J25" i="6"/>
  <c r="J75" i="6" s="1"/>
  <c r="J89" i="6"/>
  <c r="J47" i="6"/>
  <c r="K7" i="6"/>
  <c r="K96" i="6"/>
  <c r="L96" i="6"/>
  <c r="M54" i="6"/>
  <c r="M93" i="6"/>
  <c r="M94" i="6" s="1"/>
  <c r="N54" i="6"/>
  <c r="N57" i="6" s="1"/>
  <c r="N93" i="6"/>
  <c r="N94" i="6" s="1"/>
  <c r="L54" i="6"/>
  <c r="L93" i="6"/>
  <c r="L94" i="6" s="1"/>
  <c r="K54" i="6"/>
  <c r="O70" i="6" l="1"/>
  <c r="K81" i="6"/>
  <c r="K25" i="6"/>
  <c r="K75" i="6" s="1"/>
  <c r="K89" i="6"/>
  <c r="K47" i="6"/>
  <c r="L7" i="6"/>
  <c r="J58" i="6"/>
  <c r="J70" i="6" s="1"/>
  <c r="L57" i="6"/>
  <c r="M57" i="6"/>
  <c r="N63" i="6"/>
  <c r="M63" i="6"/>
  <c r="N58" i="6"/>
  <c r="L63" i="6"/>
  <c r="K57" i="6"/>
  <c r="K63" i="6"/>
  <c r="L81" i="6" l="1"/>
  <c r="L47" i="6"/>
  <c r="L89" i="6"/>
  <c r="L25" i="6"/>
  <c r="L75" i="6" s="1"/>
  <c r="M7" i="6"/>
  <c r="M66" i="6"/>
  <c r="N66" i="6"/>
  <c r="L66" i="6"/>
  <c r="M58" i="6"/>
  <c r="L58" i="6"/>
  <c r="K66" i="6"/>
  <c r="K58" i="6"/>
  <c r="M81" i="6" l="1"/>
  <c r="M47" i="6"/>
  <c r="M89" i="6"/>
  <c r="M25" i="6"/>
  <c r="M75" i="6" s="1"/>
  <c r="N7" i="6"/>
  <c r="O7" i="6" s="1"/>
  <c r="L67" i="6"/>
  <c r="M67" i="6"/>
  <c r="N67" i="6"/>
  <c r="K67" i="6"/>
  <c r="O81" i="6" l="1"/>
  <c r="O89" i="6"/>
  <c r="O47" i="6"/>
  <c r="O25" i="6"/>
  <c r="O75" i="6" s="1"/>
  <c r="N81" i="6"/>
  <c r="N47" i="6"/>
  <c r="N89" i="6"/>
  <c r="N25" i="6"/>
  <c r="N75" i="6" s="1"/>
  <c r="M68" i="6"/>
  <c r="J72" i="6"/>
  <c r="N68" i="6"/>
  <c r="L68" i="6"/>
  <c r="K68" i="6"/>
  <c r="N70" i="6" l="1"/>
  <c r="O72" i="6" s="1"/>
  <c r="L70" i="6"/>
  <c r="M70" i="6"/>
  <c r="K70" i="6"/>
  <c r="K72" i="6" s="1"/>
  <c r="N72" i="6" l="1"/>
  <c r="M72" i="6"/>
  <c r="L72" i="6"/>
  <c r="J91" i="6" l="1"/>
  <c r="N33" i="6" l="1"/>
  <c r="K33" i="6"/>
  <c r="M33" i="6"/>
  <c r="L33" i="6"/>
  <c r="L90" i="6"/>
  <c r="L91" i="6" s="1"/>
  <c r="N90" i="6"/>
  <c r="N91" i="6" s="1"/>
  <c r="M90" i="6"/>
  <c r="M91" i="6" s="1"/>
  <c r="K90" i="6"/>
  <c r="K91" i="6" s="1"/>
  <c r="N35" i="6" l="1"/>
  <c r="L35" i="6"/>
  <c r="M35" i="6"/>
  <c r="K35" i="6"/>
  <c r="M36" i="6" l="1"/>
  <c r="M37" i="6" s="1"/>
  <c r="L36" i="6"/>
  <c r="K36" i="6"/>
  <c r="N36" i="6"/>
  <c r="M98" i="6"/>
  <c r="K98" i="6"/>
  <c r="L98" i="6"/>
  <c r="J37" i="6" l="1"/>
  <c r="N37" i="6"/>
  <c r="L37" i="6"/>
  <c r="K37" i="6"/>
  <c r="N98" i="6"/>
  <c r="M100" i="6"/>
  <c r="M102" i="6" s="1"/>
  <c r="L100" i="6"/>
  <c r="L102" i="6" s="1"/>
  <c r="K100" i="6"/>
  <c r="K102" i="6" s="1"/>
  <c r="N100" i="6" l="1"/>
  <c r="N102" i="6" s="1"/>
</calcChain>
</file>

<file path=xl/sharedStrings.xml><?xml version="1.0" encoding="utf-8"?>
<sst xmlns="http://schemas.openxmlformats.org/spreadsheetml/2006/main" count="160" uniqueCount="81">
  <si>
    <t xml:space="preserve">Disclaimer: </t>
  </si>
  <si>
    <t>This Model is established by Investor Relations in Aker BP ASA for the purpose of illustration of the Norwegian petroleum tax system applied on Aker BP. The model does not include all details needed for exact tax calculations and should been viewed as a proxy by analysts and investors.</t>
  </si>
  <si>
    <t>Historical input: as reported by Aker BP in its annual reports.</t>
  </si>
  <si>
    <t>Future input: for illustrational purposes only and must NOT be treated as company guidance.</t>
  </si>
  <si>
    <t>Aker BP ASA is making no representation or warranty, expressed or implied, as to the accuracy, reliability or completeness of the Model, and neither Aker BP ASA nor any of its directors, officers or employees will have any liability to you or any other persons resulting from your use.​</t>
  </si>
  <si>
    <t>Input parameters (illustrative purposes only)</t>
  </si>
  <si>
    <t>Calculation cells</t>
  </si>
  <si>
    <t>Unit</t>
  </si>
  <si>
    <t>Net oil &amp; gas production</t>
  </si>
  <si>
    <t>mboepd</t>
  </si>
  <si>
    <t xml:space="preserve">Net oil and gas sales price </t>
  </si>
  <si>
    <t>USD/boe</t>
  </si>
  <si>
    <t>Production cost</t>
  </si>
  <si>
    <t>P&amp;L Depreciation</t>
  </si>
  <si>
    <t>Impairments</t>
  </si>
  <si>
    <t>USD mill.</t>
  </si>
  <si>
    <r>
      <t>-of which technical goodwill</t>
    </r>
    <r>
      <rPr>
        <vertAlign val="superscript"/>
        <sz val="10"/>
        <color theme="1"/>
        <rFont val="Calibri"/>
        <family val="2"/>
      </rPr>
      <t>1</t>
    </r>
  </si>
  <si>
    <t>-of which other impairments</t>
  </si>
  <si>
    <t>Other operating expenses</t>
  </si>
  <si>
    <t>Net financial items</t>
  </si>
  <si>
    <t>Total capex</t>
  </si>
  <si>
    <t>-of which incl. in temporary tax regime</t>
  </si>
  <si>
    <t>%</t>
  </si>
  <si>
    <t>Exploration spend</t>
  </si>
  <si>
    <t>Abandonment spend</t>
  </si>
  <si>
    <t>USD/NOK exchange rate</t>
  </si>
  <si>
    <t>FX</t>
  </si>
  <si>
    <t>Income statement</t>
  </si>
  <si>
    <t>Total income</t>
  </si>
  <si>
    <t>EBITDAX</t>
  </si>
  <si>
    <r>
      <t>Exploration expenses</t>
    </r>
    <r>
      <rPr>
        <vertAlign val="superscript"/>
        <sz val="10"/>
        <color theme="1"/>
        <rFont val="Calibri"/>
        <family val="2"/>
      </rPr>
      <t>2</t>
    </r>
  </si>
  <si>
    <t>Operating profit/loss</t>
  </si>
  <si>
    <t>Profit/loss before taxes</t>
  </si>
  <si>
    <r>
      <t>Tax expense - 78%</t>
    </r>
    <r>
      <rPr>
        <vertAlign val="superscript"/>
        <sz val="10"/>
        <color theme="1"/>
        <rFont val="Calibri"/>
        <family val="2"/>
      </rPr>
      <t>1,3</t>
    </r>
  </si>
  <si>
    <t>Net profit/loss</t>
  </si>
  <si>
    <r>
      <rPr>
        <vertAlign val="superscript"/>
        <sz val="10"/>
        <color theme="1"/>
        <rFont val="Calibri"/>
        <family val="2"/>
      </rPr>
      <t>1</t>
    </r>
    <r>
      <rPr>
        <sz val="10"/>
        <color theme="1"/>
        <rFont val="Calibri"/>
        <family val="2"/>
        <scheme val="minor"/>
      </rPr>
      <t>Technical goodwill</t>
    </r>
  </si>
  <si>
    <t xml:space="preserve">Impairment of technical goodwill is an accounting technicality which is not tax deductable and must be held out of the tax calculation. </t>
  </si>
  <si>
    <t>Aker BP will continue to impair as assets mature and the company expects to impair technical goodwill regularily. More info on technical goodwill on our IR web.</t>
  </si>
  <si>
    <r>
      <rPr>
        <vertAlign val="superscript"/>
        <sz val="10"/>
        <color theme="1"/>
        <rFont val="Calibri"/>
        <family val="2"/>
      </rPr>
      <t>2</t>
    </r>
    <r>
      <rPr>
        <sz val="10"/>
        <color theme="1"/>
        <rFont val="Calibri"/>
        <family val="2"/>
        <scheme val="minor"/>
      </rPr>
      <t>Exploration expenses</t>
    </r>
  </si>
  <si>
    <t>Assuming, for illustrative purposes only, 40% of exploration spend is capitalised exploration and 60% exploration expenses.</t>
  </si>
  <si>
    <r>
      <rPr>
        <vertAlign val="superscript"/>
        <sz val="10"/>
        <color theme="1"/>
        <rFont val="Calibri"/>
        <family val="2"/>
      </rPr>
      <t>3</t>
    </r>
    <r>
      <rPr>
        <sz val="10"/>
        <color theme="1"/>
        <rFont val="Calibri"/>
        <family val="2"/>
        <scheme val="minor"/>
      </rPr>
      <t>Other adjustments</t>
    </r>
  </si>
  <si>
    <t>Does not include adjustments for uplift and financial items not subject to 78% tax.</t>
  </si>
  <si>
    <t>Current tax (cash tax) calculation</t>
  </si>
  <si>
    <t>Corporate tax (CT)</t>
  </si>
  <si>
    <t>Adjusted EBITDA</t>
  </si>
  <si>
    <t>CT depreciation</t>
  </si>
  <si>
    <t>Tax EBIT</t>
  </si>
  <si>
    <t>Net FX and accretion not tax deductable</t>
  </si>
  <si>
    <t>CT - Tax base</t>
  </si>
  <si>
    <t>CT - 22%</t>
  </si>
  <si>
    <t>Special petroleum tax (SPT)</t>
  </si>
  <si>
    <t>SPT Depreciation</t>
  </si>
  <si>
    <t>CT Deductible in SPT</t>
  </si>
  <si>
    <t>Uplift</t>
  </si>
  <si>
    <t>Special items</t>
  </si>
  <si>
    <t>Total adjustments</t>
  </si>
  <si>
    <t>SPT tax base</t>
  </si>
  <si>
    <t>SPT - 71.8%</t>
  </si>
  <si>
    <t>Estimated current year tax (CT + SPT)</t>
  </si>
  <si>
    <t>Taxes paid (6m delay)</t>
  </si>
  <si>
    <t>Capex estimate and split</t>
  </si>
  <si>
    <t>NOK mill.</t>
  </si>
  <si>
    <t>Capex ordinary system</t>
  </si>
  <si>
    <t>Capex temp tax. system</t>
  </si>
  <si>
    <t>Depreciation schedules</t>
  </si>
  <si>
    <t>Capex temp. tax system</t>
  </si>
  <si>
    <t>CT - depreciation</t>
  </si>
  <si>
    <t>SPT - depreciation</t>
  </si>
  <si>
    <t>Uplift temp. tax - 12.4%</t>
  </si>
  <si>
    <t>Comparing tax value of depreciation</t>
  </si>
  <si>
    <t>P&amp;L depreciation</t>
  </si>
  <si>
    <t>P&amp;L tax effect - 78%</t>
  </si>
  <si>
    <t>SPT depreciation</t>
  </si>
  <si>
    <t>Cash tax effect - 71.8%</t>
  </si>
  <si>
    <t>Total cash tax effect</t>
  </si>
  <si>
    <t>Temporary tax benefit in CF vs P&amp;L</t>
  </si>
  <si>
    <t>These temporary differences generate deferred tax on the balance sheet.</t>
  </si>
  <si>
    <t>Cash tax effect - 6.204%</t>
  </si>
  <si>
    <t xml:space="preserve">Aker BP | tax model </t>
  </si>
  <si>
    <r>
      <t xml:space="preserve">Historical figures </t>
    </r>
    <r>
      <rPr>
        <sz val="10"/>
        <rFont val="Calibri"/>
        <family val="2"/>
        <scheme val="minor"/>
      </rPr>
      <t>2021</t>
    </r>
    <r>
      <rPr>
        <sz val="10"/>
        <color theme="1"/>
        <rFont val="Calibri"/>
        <family val="2"/>
        <scheme val="minor"/>
      </rPr>
      <t>-2025</t>
    </r>
  </si>
  <si>
    <t xml:space="preserve">Tax overhang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</si>
</sst>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_);\(#,##0\);_ * &quot;-&quot;??_ ;_ @_ "/>
    <numFmt numFmtId="166" formatCode="#,###"/>
    <numFmt numFmtId="167" formatCode="#,##0.0"/>
    <numFmt numFmtId="168" formatCode="0.0"/>
  </numFmts>
  <fonts count="14" x14ac:knownFonts="1">
    <font>
      <sz val="11"/>
      <color theme="1"/>
      <name val="Calibri"/>
      <family val="2"/>
      <scheme val="minor"/>
    </font>
    <font>
      <sz val="11"/>
      <color theme="1"/>
      <name val="Calibri"/>
      <family val="2"/>
      <scheme val="minor"/>
    </font>
    <font>
      <i/>
      <sz val="20"/>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10"/>
      <name val="Calibri"/>
      <family val="2"/>
      <scheme val="minor"/>
    </font>
    <font>
      <b/>
      <i/>
      <sz val="20"/>
      <color theme="1"/>
      <name val="Calibri"/>
      <family val="2"/>
      <scheme val="minor"/>
    </font>
    <font>
      <i/>
      <sz val="10"/>
      <color theme="1"/>
      <name val="Calibri"/>
      <family val="2"/>
      <scheme val="minor"/>
    </font>
    <font>
      <b/>
      <i/>
      <sz val="10"/>
      <color theme="1"/>
      <name val="Calibri"/>
      <family val="2"/>
      <scheme val="minor"/>
    </font>
    <font>
      <vertAlign val="superscript"/>
      <sz val="10"/>
      <color theme="1"/>
      <name val="Calibri"/>
      <family val="2"/>
    </font>
    <font>
      <sz val="10"/>
      <color theme="0"/>
      <name val="Calibri"/>
      <family val="2"/>
      <scheme val="minor"/>
    </font>
    <font>
      <b/>
      <sz val="16"/>
      <color theme="1"/>
      <name val="Calibri"/>
      <family val="2"/>
      <scheme val="minor"/>
    </font>
    <font>
      <b/>
      <sz val="10"/>
      <name val="Calibri"/>
      <family val="2"/>
      <scheme val="minor"/>
    </font>
  </fonts>
  <fills count="8">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8" tint="0.39997558519241921"/>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79">
    <xf numFmtId="0" fontId="0" fillId="0" borderId="0" xfId="0"/>
    <xf numFmtId="0" fontId="2" fillId="0" borderId="0" xfId="0" applyFont="1" applyAlignment="1">
      <alignment wrapText="1"/>
    </xf>
    <xf numFmtId="0" fontId="3" fillId="0" borderId="0" xfId="0" applyFont="1"/>
    <xf numFmtId="38" fontId="3" fillId="3" borderId="0" xfId="1" applyNumberFormat="1" applyFont="1" applyFill="1"/>
    <xf numFmtId="38" fontId="3" fillId="3" borderId="0" xfId="1" applyNumberFormat="1" applyFont="1" applyFill="1" applyBorder="1"/>
    <xf numFmtId="38" fontId="3" fillId="3" borderId="1" xfId="1" applyNumberFormat="1" applyFont="1" applyFill="1" applyBorder="1"/>
    <xf numFmtId="38" fontId="4" fillId="3" borderId="0" xfId="1" applyNumberFormat="1" applyFont="1" applyFill="1"/>
    <xf numFmtId="38" fontId="4" fillId="3" borderId="0" xfId="1" applyNumberFormat="1" applyFont="1" applyFill="1" applyBorder="1"/>
    <xf numFmtId="1" fontId="3" fillId="0" borderId="0" xfId="0" applyNumberFormat="1" applyFont="1" applyAlignment="1">
      <alignment horizontal="center"/>
    </xf>
    <xf numFmtId="3" fontId="4" fillId="5" borderId="3" xfId="0" applyNumberFormat="1" applyFont="1" applyFill="1" applyBorder="1" applyAlignment="1">
      <alignment horizontal="center"/>
    </xf>
    <xf numFmtId="0" fontId="3" fillId="0" borderId="0" xfId="0" applyFont="1" applyAlignment="1">
      <alignment horizontal="center"/>
    </xf>
    <xf numFmtId="3" fontId="4" fillId="0" borderId="3" xfId="0" applyNumberFormat="1" applyFont="1" applyBorder="1" applyAlignment="1">
      <alignment horizontal="center"/>
    </xf>
    <xf numFmtId="0" fontId="5" fillId="2" borderId="0" xfId="0" applyFont="1" applyFill="1"/>
    <xf numFmtId="1" fontId="5" fillId="2" borderId="0" xfId="0" applyNumberFormat="1" applyFont="1" applyFill="1" applyAlignment="1">
      <alignment horizontal="center"/>
    </xf>
    <xf numFmtId="3" fontId="3" fillId="4" borderId="0" xfId="0" applyNumberFormat="1" applyFont="1" applyFill="1" applyAlignment="1">
      <alignment horizontal="center"/>
    </xf>
    <xf numFmtId="3" fontId="3" fillId="5" borderId="0" xfId="0" applyNumberFormat="1" applyFont="1" applyFill="1" applyAlignment="1">
      <alignment horizontal="center"/>
    </xf>
    <xf numFmtId="3" fontId="3" fillId="0" borderId="0" xfId="0" applyNumberFormat="1" applyFont="1" applyAlignment="1">
      <alignment horizontal="center"/>
    </xf>
    <xf numFmtId="3" fontId="3" fillId="4" borderId="1" xfId="0" applyNumberFormat="1" applyFont="1" applyFill="1" applyBorder="1" applyAlignment="1">
      <alignment horizontal="center"/>
    </xf>
    <xf numFmtId="3" fontId="4" fillId="0" borderId="0" xfId="0" applyNumberFormat="1" applyFont="1" applyAlignment="1">
      <alignment horizontal="center"/>
    </xf>
    <xf numFmtId="3" fontId="3" fillId="0" borderId="1" xfId="0" applyNumberFormat="1" applyFont="1" applyBorder="1" applyAlignment="1">
      <alignment horizontal="center"/>
    </xf>
    <xf numFmtId="167" fontId="3" fillId="0" borderId="0" xfId="0" applyNumberFormat="1" applyFont="1" applyAlignment="1">
      <alignment horizontal="center"/>
    </xf>
    <xf numFmtId="38" fontId="4" fillId="3" borderId="4" xfId="1" applyNumberFormat="1" applyFont="1" applyFill="1" applyBorder="1"/>
    <xf numFmtId="3" fontId="4" fillId="0" borderId="4" xfId="0" applyNumberFormat="1" applyFont="1" applyBorder="1" applyAlignment="1">
      <alignment horizontal="center"/>
    </xf>
    <xf numFmtId="0" fontId="7" fillId="0" borderId="0" xfId="0" applyFont="1" applyAlignment="1">
      <alignment wrapText="1"/>
    </xf>
    <xf numFmtId="3" fontId="3" fillId="3" borderId="0" xfId="1" applyNumberFormat="1" applyFont="1" applyFill="1" applyBorder="1"/>
    <xf numFmtId="38" fontId="6" fillId="3" borderId="0" xfId="1" applyNumberFormat="1" applyFont="1" applyFill="1" applyBorder="1"/>
    <xf numFmtId="165" fontId="4" fillId="0" borderId="0" xfId="0" applyNumberFormat="1" applyFont="1" applyAlignment="1">
      <alignment horizontal="center"/>
    </xf>
    <xf numFmtId="165" fontId="3" fillId="4" borderId="0" xfId="0" applyNumberFormat="1" applyFont="1" applyFill="1" applyAlignment="1">
      <alignment horizontal="center"/>
    </xf>
    <xf numFmtId="0" fontId="3" fillId="0" borderId="1" xfId="0" applyFont="1" applyBorder="1"/>
    <xf numFmtId="38" fontId="4" fillId="3" borderId="2" xfId="1" applyNumberFormat="1" applyFont="1" applyFill="1" applyBorder="1"/>
    <xf numFmtId="167" fontId="3" fillId="5" borderId="0" xfId="0" applyNumberFormat="1" applyFont="1" applyFill="1" applyAlignment="1">
      <alignment horizontal="center"/>
    </xf>
    <xf numFmtId="3" fontId="4" fillId="0" borderId="2" xfId="0" applyNumberFormat="1" applyFont="1" applyBorder="1" applyAlignment="1">
      <alignment horizontal="center"/>
    </xf>
    <xf numFmtId="166" fontId="3" fillId="4" borderId="0" xfId="0" applyNumberFormat="1" applyFont="1" applyFill="1" applyAlignment="1">
      <alignment horizontal="center"/>
    </xf>
    <xf numFmtId="9" fontId="8" fillId="5" borderId="0" xfId="0" applyNumberFormat="1" applyFont="1" applyFill="1" applyAlignment="1">
      <alignment horizontal="center"/>
    </xf>
    <xf numFmtId="166" fontId="4" fillId="0" borderId="0" xfId="0" applyNumberFormat="1" applyFont="1" applyAlignment="1">
      <alignment horizontal="center"/>
    </xf>
    <xf numFmtId="1" fontId="9" fillId="0" borderId="0" xfId="0" applyNumberFormat="1" applyFont="1" applyAlignment="1">
      <alignment horizontal="center"/>
    </xf>
    <xf numFmtId="0" fontId="4" fillId="0" borderId="0" xfId="0" applyFont="1"/>
    <xf numFmtId="9" fontId="3" fillId="3" borderId="0" xfId="2" applyFont="1" applyFill="1" applyAlignment="1">
      <alignment horizontal="center"/>
    </xf>
    <xf numFmtId="0" fontId="8" fillId="0" borderId="0" xfId="0" applyFont="1"/>
    <xf numFmtId="166" fontId="3" fillId="4" borderId="1" xfId="0" applyNumberFormat="1" applyFont="1" applyFill="1" applyBorder="1" applyAlignment="1">
      <alignment horizontal="center"/>
    </xf>
    <xf numFmtId="0" fontId="4" fillId="0" borderId="1" xfId="0" applyFont="1" applyBorder="1"/>
    <xf numFmtId="3" fontId="4" fillId="0" borderId="1" xfId="0" applyNumberFormat="1" applyFont="1" applyBorder="1" applyAlignment="1">
      <alignment horizontal="center"/>
    </xf>
    <xf numFmtId="0" fontId="9" fillId="0" borderId="0" xfId="0" applyFont="1"/>
    <xf numFmtId="1" fontId="8" fillId="0" borderId="0" xfId="0" applyNumberFormat="1" applyFont="1"/>
    <xf numFmtId="0" fontId="8" fillId="0" borderId="0" xfId="0" quotePrefix="1" applyFont="1"/>
    <xf numFmtId="0" fontId="8" fillId="0" borderId="0" xfId="0" applyFont="1" applyAlignment="1">
      <alignment horizontal="center"/>
    </xf>
    <xf numFmtId="4" fontId="3" fillId="5" borderId="0" xfId="0" applyNumberFormat="1" applyFont="1" applyFill="1" applyAlignment="1">
      <alignment horizontal="center"/>
    </xf>
    <xf numFmtId="0" fontId="3" fillId="0" borderId="0" xfId="0" applyFont="1" applyAlignment="1">
      <alignment horizontal="left" indent="2"/>
    </xf>
    <xf numFmtId="0" fontId="3" fillId="0" borderId="0" xfId="0" quotePrefix="1" applyFont="1" applyAlignment="1">
      <alignment horizontal="left" indent="2"/>
    </xf>
    <xf numFmtId="38" fontId="3" fillId="3" borderId="0" xfId="1" applyNumberFormat="1" applyFont="1" applyFill="1" applyAlignment="1"/>
    <xf numFmtId="1" fontId="4" fillId="0" borderId="0" xfId="0" applyNumberFormat="1" applyFont="1" applyAlignment="1">
      <alignment horizontal="center"/>
    </xf>
    <xf numFmtId="0" fontId="4" fillId="0" borderId="0" xfId="0" applyFont="1" applyAlignment="1">
      <alignment horizontal="center"/>
    </xf>
    <xf numFmtId="0" fontId="5" fillId="7" borderId="0" xfId="0" applyFont="1" applyFill="1"/>
    <xf numFmtId="3" fontId="8" fillId="0" borderId="0" xfId="0" applyNumberFormat="1" applyFont="1" applyAlignment="1">
      <alignment horizontal="center"/>
    </xf>
    <xf numFmtId="0" fontId="6" fillId="3" borderId="0" xfId="0" applyFont="1" applyFill="1"/>
    <xf numFmtId="3" fontId="6" fillId="0" borderId="0" xfId="0" applyNumberFormat="1" applyFont="1" applyAlignment="1">
      <alignment horizontal="center"/>
    </xf>
    <xf numFmtId="166" fontId="11" fillId="2" borderId="0" xfId="0" applyNumberFormat="1" applyFont="1" applyFill="1" applyAlignment="1">
      <alignment horizontal="center"/>
    </xf>
    <xf numFmtId="0" fontId="11" fillId="2" borderId="0" xfId="0" applyFont="1" applyFill="1" applyAlignment="1">
      <alignment horizontal="center"/>
    </xf>
    <xf numFmtId="1" fontId="11" fillId="2" borderId="0" xfId="0" applyNumberFormat="1" applyFont="1" applyFill="1" applyAlignment="1">
      <alignment horizontal="center"/>
    </xf>
    <xf numFmtId="3" fontId="3" fillId="6" borderId="3" xfId="0" applyNumberFormat="1" applyFont="1" applyFill="1" applyBorder="1" applyAlignment="1">
      <alignment horizontal="center"/>
    </xf>
    <xf numFmtId="0" fontId="3" fillId="0" borderId="0" xfId="0" applyFont="1" applyAlignment="1">
      <alignment horizontal="left"/>
    </xf>
    <xf numFmtId="1" fontId="3" fillId="0" borderId="0" xfId="2" applyNumberFormat="1" applyFont="1" applyBorder="1" applyAlignment="1">
      <alignment horizontal="center"/>
    </xf>
    <xf numFmtId="0" fontId="12" fillId="0" borderId="0" xfId="0" applyFont="1"/>
    <xf numFmtId="166" fontId="4" fillId="0" borderId="1" xfId="0" applyNumberFormat="1" applyFont="1" applyBorder="1" applyAlignment="1">
      <alignment horizontal="center"/>
    </xf>
    <xf numFmtId="166" fontId="6" fillId="0" borderId="0" xfId="0" applyNumberFormat="1" applyFont="1" applyAlignment="1">
      <alignment horizontal="center"/>
    </xf>
    <xf numFmtId="165" fontId="3" fillId="4" borderId="2" xfId="0" applyNumberFormat="1" applyFont="1" applyFill="1" applyBorder="1" applyAlignment="1">
      <alignment horizontal="center"/>
    </xf>
    <xf numFmtId="3" fontId="3" fillId="4" borderId="4" xfId="0" applyNumberFormat="1" applyFont="1" applyFill="1" applyBorder="1" applyAlignment="1">
      <alignment horizontal="center"/>
    </xf>
    <xf numFmtId="3" fontId="6" fillId="4" borderId="0" xfId="0" applyNumberFormat="1" applyFont="1" applyFill="1" applyAlignment="1">
      <alignment horizontal="center"/>
    </xf>
    <xf numFmtId="38" fontId="13" fillId="3" borderId="1" xfId="1" applyNumberFormat="1" applyFont="1" applyFill="1" applyBorder="1"/>
    <xf numFmtId="3" fontId="6" fillId="4" borderId="1" xfId="0" applyNumberFormat="1" applyFont="1" applyFill="1" applyBorder="1" applyAlignment="1">
      <alignment horizontal="center"/>
    </xf>
    <xf numFmtId="3" fontId="13" fillId="0" borderId="1" xfId="0" applyNumberFormat="1" applyFont="1" applyBorder="1" applyAlignment="1">
      <alignment horizontal="center"/>
    </xf>
    <xf numFmtId="38" fontId="11" fillId="3" borderId="0" xfId="1" applyNumberFormat="1" applyFont="1" applyFill="1" applyBorder="1"/>
    <xf numFmtId="3" fontId="3" fillId="0" borderId="0" xfId="0" applyNumberFormat="1" applyFont="1"/>
    <xf numFmtId="168" fontId="3" fillId="0" borderId="0" xfId="0" applyNumberFormat="1" applyFont="1"/>
    <xf numFmtId="1" fontId="3" fillId="0" borderId="0" xfId="0" applyNumberFormat="1" applyFont="1"/>
    <xf numFmtId="9" fontId="3" fillId="0" borderId="0" xfId="2" applyFont="1" applyAlignment="1">
      <alignment horizontal="center"/>
    </xf>
    <xf numFmtId="9" fontId="3" fillId="0" borderId="0" xfId="2" applyFont="1"/>
    <xf numFmtId="3" fontId="6" fillId="0" borderId="1" xfId="0" applyNumberFormat="1" applyFont="1" applyBorder="1" applyAlignment="1">
      <alignment horizontal="center"/>
    </xf>
    <xf numFmtId="3" fontId="3" fillId="6" borderId="0" xfId="0" applyNumberFormat="1" applyFont="1" applyFill="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517071</xdr:colOff>
      <xdr:row>1</xdr:row>
      <xdr:rowOff>149680</xdr:rowOff>
    </xdr:from>
    <xdr:to>
      <xdr:col>1</xdr:col>
      <xdr:colOff>1710834</xdr:colOff>
      <xdr:row>5</xdr:row>
      <xdr:rowOff>80044</xdr:rowOff>
    </xdr:to>
    <xdr:pic>
      <xdr:nvPicPr>
        <xdr:cNvPr id="5" name="Picture 1">
          <a:extLst>
            <a:ext uri="{FF2B5EF4-FFF2-40B4-BE49-F238E27FC236}">
              <a16:creationId xmlns:a16="http://schemas.microsoft.com/office/drawing/2014/main" id="{CA12A21C-FDB1-42B4-B433-A27ACD9779DD}"/>
            </a:ext>
          </a:extLst>
        </xdr:cNvPr>
        <xdr:cNvPicPr>
          <a:picLocks noChangeAspect="1"/>
        </xdr:cNvPicPr>
      </xdr:nvPicPr>
      <xdr:blipFill>
        <a:blip xmlns:r="http://schemas.openxmlformats.org/officeDocument/2006/relationships" r:embed="rId1"/>
        <a:stretch>
          <a:fillRect/>
        </a:stretch>
      </xdr:blipFill>
      <xdr:spPr>
        <a:xfrm>
          <a:off x="517071" y="530680"/>
          <a:ext cx="1803363" cy="69236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3EA49-F68D-4266-8718-E730A0B0EAA6}">
  <dimension ref="B7:B28"/>
  <sheetViews>
    <sheetView showGridLines="0" zoomScale="70" zoomScaleNormal="70" workbookViewId="0">
      <selection activeCell="B7" sqref="B7"/>
    </sheetView>
  </sheetViews>
  <sheetFormatPr defaultRowHeight="14.5" x14ac:dyDescent="0.35"/>
  <cols>
    <col min="2" max="2" width="255.453125" customWidth="1"/>
  </cols>
  <sheetData>
    <row r="7" spans="2:2" ht="21.75" customHeight="1" x14ac:dyDescent="0.6">
      <c r="B7" s="23" t="s">
        <v>0</v>
      </c>
    </row>
    <row r="8" spans="2:2" ht="21.75" customHeight="1" x14ac:dyDescent="0.6">
      <c r="B8" s="1"/>
    </row>
    <row r="9" spans="2:2" ht="52" x14ac:dyDescent="0.6">
      <c r="B9" s="1" t="s">
        <v>1</v>
      </c>
    </row>
    <row r="10" spans="2:2" ht="14.25" customHeight="1" x14ac:dyDescent="0.6">
      <c r="B10" s="1"/>
    </row>
    <row r="11" spans="2:2" ht="21.75" customHeight="1" x14ac:dyDescent="0.6">
      <c r="B11" s="1" t="s">
        <v>2</v>
      </c>
    </row>
    <row r="12" spans="2:2" ht="21.75" customHeight="1" x14ac:dyDescent="0.6">
      <c r="B12" s="1" t="s">
        <v>3</v>
      </c>
    </row>
    <row r="13" spans="2:2" ht="11.25" customHeight="1" x14ac:dyDescent="0.6">
      <c r="B13" s="1"/>
    </row>
    <row r="14" spans="2:2" ht="51.75" customHeight="1" x14ac:dyDescent="0.6">
      <c r="B14" s="1" t="s">
        <v>4</v>
      </c>
    </row>
    <row r="15" spans="2:2" ht="26" x14ac:dyDescent="0.6">
      <c r="B15" s="1"/>
    </row>
    <row r="16" spans="2:2" ht="26" x14ac:dyDescent="0.6">
      <c r="B16" s="1"/>
    </row>
    <row r="17" spans="2:2" ht="26" x14ac:dyDescent="0.6">
      <c r="B17" s="1"/>
    </row>
    <row r="18" spans="2:2" ht="26" x14ac:dyDescent="0.6">
      <c r="B18" s="1"/>
    </row>
    <row r="19" spans="2:2" ht="26" x14ac:dyDescent="0.6">
      <c r="B19" s="1"/>
    </row>
    <row r="20" spans="2:2" ht="26" x14ac:dyDescent="0.6">
      <c r="B20" s="1"/>
    </row>
    <row r="21" spans="2:2" ht="26" x14ac:dyDescent="0.6">
      <c r="B21" s="1"/>
    </row>
    <row r="22" spans="2:2" ht="26" x14ac:dyDescent="0.6">
      <c r="B22" s="1"/>
    </row>
    <row r="23" spans="2:2" ht="26" x14ac:dyDescent="0.6">
      <c r="B23" s="1"/>
    </row>
    <row r="24" spans="2:2" ht="26" x14ac:dyDescent="0.6">
      <c r="B24" s="1"/>
    </row>
    <row r="25" spans="2:2" ht="26" x14ac:dyDescent="0.6">
      <c r="B25" s="1"/>
    </row>
    <row r="26" spans="2:2" ht="26" x14ac:dyDescent="0.6">
      <c r="B26" s="1"/>
    </row>
    <row r="27" spans="2:2" ht="26" x14ac:dyDescent="0.6">
      <c r="B27" s="1"/>
    </row>
    <row r="28" spans="2:2" ht="26" x14ac:dyDescent="0.6">
      <c r="B28" s="1"/>
    </row>
  </sheetData>
  <pageMargins left="0.7" right="0.7" top="0.75" bottom="0.75" header="0.3" footer="0.3"/>
  <pageSetup paperSize="9"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2B64-1C64-44AB-850C-25B9FCE45536}">
  <dimension ref="A1:U110"/>
  <sheetViews>
    <sheetView showGridLines="0" tabSelected="1" topLeftCell="A18" zoomScale="84" zoomScaleNormal="84" workbookViewId="0">
      <selection activeCell="J72" sqref="J72"/>
    </sheetView>
  </sheetViews>
  <sheetFormatPr defaultColWidth="9.26953125" defaultRowHeight="13" outlineLevelRow="1" outlineLevelCol="1" x14ac:dyDescent="0.3"/>
  <cols>
    <col min="1" max="1" width="9.26953125" style="2"/>
    <col min="2" max="2" width="43.453125" style="2" customWidth="1"/>
    <col min="3" max="3" width="3.26953125" style="10" customWidth="1"/>
    <col min="4" max="4" width="9" style="10" customWidth="1"/>
    <col min="5" max="6" width="9" style="10" customWidth="1" outlineLevel="1"/>
    <col min="7" max="9" width="8.54296875" style="10" customWidth="1" outlineLevel="1"/>
    <col min="10" max="15" width="8.54296875" style="2" customWidth="1"/>
    <col min="16" max="16384" width="9.26953125" style="2"/>
  </cols>
  <sheetData>
    <row r="1" spans="2:15" ht="21" x14ac:dyDescent="0.5">
      <c r="B1" s="62" t="s">
        <v>78</v>
      </c>
    </row>
    <row r="3" spans="2:15" x14ac:dyDescent="0.3">
      <c r="B3" s="2" t="s">
        <v>79</v>
      </c>
      <c r="C3" s="59"/>
    </row>
    <row r="4" spans="2:15" x14ac:dyDescent="0.3">
      <c r="B4" s="2" t="s">
        <v>5</v>
      </c>
      <c r="C4" s="9"/>
    </row>
    <row r="5" spans="2:15" x14ac:dyDescent="0.3">
      <c r="B5" s="2" t="s">
        <v>6</v>
      </c>
      <c r="C5" s="11"/>
    </row>
    <row r="6" spans="2:15" x14ac:dyDescent="0.3">
      <c r="C6" s="18"/>
    </row>
    <row r="7" spans="2:15" x14ac:dyDescent="0.3">
      <c r="B7" s="12" t="s">
        <v>5</v>
      </c>
      <c r="C7" s="18"/>
      <c r="D7" s="13" t="s">
        <v>7</v>
      </c>
      <c r="E7" s="57">
        <v>2021</v>
      </c>
      <c r="F7" s="57">
        <f t="shared" ref="F7" si="0">+E7+1</f>
        <v>2022</v>
      </c>
      <c r="G7" s="57">
        <f t="shared" ref="G7" si="1">+F7+1</f>
        <v>2023</v>
      </c>
      <c r="H7" s="57">
        <f t="shared" ref="H7" si="2">+G7+1</f>
        <v>2024</v>
      </c>
      <c r="I7" s="57">
        <f t="shared" ref="I7" si="3">+H7+1</f>
        <v>2025</v>
      </c>
      <c r="J7" s="57">
        <f t="shared" ref="J7" si="4">+I7+1</f>
        <v>2026</v>
      </c>
      <c r="K7" s="57">
        <f t="shared" ref="K7" si="5">+J7+1</f>
        <v>2027</v>
      </c>
      <c r="L7" s="57">
        <f t="shared" ref="L7" si="6">+K7+1</f>
        <v>2028</v>
      </c>
      <c r="M7" s="57">
        <f t="shared" ref="M7" si="7">+L7+1</f>
        <v>2029</v>
      </c>
      <c r="N7" s="57">
        <f t="shared" ref="N7:O7" si="8">+M7+1</f>
        <v>2030</v>
      </c>
      <c r="O7" s="57">
        <f t="shared" si="8"/>
        <v>2031</v>
      </c>
    </row>
    <row r="8" spans="2:15" outlineLevel="1" x14ac:dyDescent="0.3">
      <c r="B8" s="3" t="s">
        <v>8</v>
      </c>
      <c r="C8" s="18"/>
      <c r="D8" s="27" t="s">
        <v>9</v>
      </c>
      <c r="E8" s="26"/>
      <c r="F8" s="26"/>
      <c r="J8" s="15">
        <v>375</v>
      </c>
      <c r="K8" s="15">
        <v>450</v>
      </c>
      <c r="L8" s="15">
        <v>500</v>
      </c>
      <c r="M8" s="15">
        <v>500</v>
      </c>
      <c r="N8" s="15">
        <v>500</v>
      </c>
      <c r="O8" s="15">
        <v>500</v>
      </c>
    </row>
    <row r="9" spans="2:15" outlineLevel="1" x14ac:dyDescent="0.3">
      <c r="B9" s="2" t="s">
        <v>10</v>
      </c>
      <c r="C9" s="18"/>
      <c r="D9" s="27" t="s">
        <v>11</v>
      </c>
      <c r="J9" s="30">
        <v>80</v>
      </c>
      <c r="K9" s="30">
        <v>80</v>
      </c>
      <c r="L9" s="30">
        <v>80</v>
      </c>
      <c r="M9" s="30">
        <v>80</v>
      </c>
      <c r="N9" s="30">
        <v>80</v>
      </c>
      <c r="O9" s="30">
        <v>80</v>
      </c>
    </row>
    <row r="10" spans="2:15" outlineLevel="1" x14ac:dyDescent="0.3">
      <c r="B10" s="2" t="s">
        <v>12</v>
      </c>
      <c r="C10" s="18"/>
      <c r="D10" s="27" t="s">
        <v>11</v>
      </c>
      <c r="J10" s="30">
        <v>8</v>
      </c>
      <c r="K10" s="30">
        <v>8</v>
      </c>
      <c r="L10" s="30">
        <v>8</v>
      </c>
      <c r="M10" s="30">
        <v>8</v>
      </c>
      <c r="N10" s="30">
        <v>8</v>
      </c>
      <c r="O10" s="30">
        <v>8</v>
      </c>
    </row>
    <row r="11" spans="2:15" outlineLevel="1" x14ac:dyDescent="0.3">
      <c r="B11" s="2" t="s">
        <v>13</v>
      </c>
      <c r="C11" s="18"/>
      <c r="D11" s="27" t="s">
        <v>11</v>
      </c>
      <c r="J11" s="30">
        <v>14</v>
      </c>
      <c r="K11" s="30">
        <v>14</v>
      </c>
      <c r="L11" s="30">
        <v>14</v>
      </c>
      <c r="M11" s="30">
        <v>14</v>
      </c>
      <c r="N11" s="30">
        <v>14</v>
      </c>
      <c r="O11" s="30">
        <v>14</v>
      </c>
    </row>
    <row r="12" spans="2:15" outlineLevel="1" x14ac:dyDescent="0.3">
      <c r="B12" s="2" t="s">
        <v>14</v>
      </c>
      <c r="C12" s="18"/>
      <c r="D12" s="14" t="s">
        <v>15</v>
      </c>
      <c r="J12" s="16">
        <f t="shared" ref="J12:N12" si="9">J13+J14</f>
        <v>-500</v>
      </c>
      <c r="K12" s="16">
        <f t="shared" si="9"/>
        <v>-500</v>
      </c>
      <c r="L12" s="16">
        <f t="shared" si="9"/>
        <v>-500</v>
      </c>
      <c r="M12" s="16">
        <f t="shared" si="9"/>
        <v>-500</v>
      </c>
      <c r="N12" s="16">
        <f t="shared" si="9"/>
        <v>-500</v>
      </c>
      <c r="O12" s="16">
        <f t="shared" ref="O12" si="10">O13+O14</f>
        <v>-500</v>
      </c>
    </row>
    <row r="13" spans="2:15" ht="14.5" outlineLevel="1" x14ac:dyDescent="0.3">
      <c r="B13" s="48" t="s">
        <v>16</v>
      </c>
      <c r="C13" s="18"/>
      <c r="D13" s="14" t="s">
        <v>15</v>
      </c>
      <c r="J13" s="15">
        <v>-250</v>
      </c>
      <c r="K13" s="15">
        <v>-250</v>
      </c>
      <c r="L13" s="15">
        <v>-250</v>
      </c>
      <c r="M13" s="15">
        <v>-250</v>
      </c>
      <c r="N13" s="15">
        <v>-250</v>
      </c>
      <c r="O13" s="15">
        <v>-250</v>
      </c>
    </row>
    <row r="14" spans="2:15" outlineLevel="1" x14ac:dyDescent="0.3">
      <c r="B14" s="48" t="s">
        <v>17</v>
      </c>
      <c r="C14" s="18"/>
      <c r="D14" s="14" t="s">
        <v>15</v>
      </c>
      <c r="J14" s="15">
        <v>-250</v>
      </c>
      <c r="K14" s="15">
        <v>-250</v>
      </c>
      <c r="L14" s="15">
        <v>-250</v>
      </c>
      <c r="M14" s="15">
        <v>-250</v>
      </c>
      <c r="N14" s="15">
        <v>-250</v>
      </c>
      <c r="O14" s="15">
        <v>-250</v>
      </c>
    </row>
    <row r="15" spans="2:15" outlineLevel="1" x14ac:dyDescent="0.3">
      <c r="B15" s="2" t="s">
        <v>18</v>
      </c>
      <c r="C15" s="18"/>
      <c r="D15" s="32" t="s">
        <v>15</v>
      </c>
      <c r="J15" s="15">
        <v>-50</v>
      </c>
      <c r="K15" s="15">
        <v>-50</v>
      </c>
      <c r="L15" s="15">
        <v>-50</v>
      </c>
      <c r="M15" s="15">
        <v>-50</v>
      </c>
      <c r="N15" s="15">
        <v>-50</v>
      </c>
      <c r="O15" s="15">
        <v>-50</v>
      </c>
    </row>
    <row r="16" spans="2:15" outlineLevel="1" x14ac:dyDescent="0.3">
      <c r="B16" s="2" t="s">
        <v>19</v>
      </c>
      <c r="C16" s="18"/>
      <c r="D16" s="14" t="s">
        <v>15</v>
      </c>
      <c r="J16" s="15">
        <v>-250</v>
      </c>
      <c r="K16" s="15">
        <v>-250</v>
      </c>
      <c r="L16" s="15">
        <v>-250</v>
      </c>
      <c r="M16" s="15">
        <v>-250</v>
      </c>
      <c r="N16" s="15">
        <v>-250</v>
      </c>
      <c r="O16" s="15">
        <v>-250</v>
      </c>
    </row>
    <row r="17" spans="2:15" outlineLevel="1" x14ac:dyDescent="0.3">
      <c r="C17" s="18"/>
      <c r="D17" s="2"/>
      <c r="E17" s="2"/>
      <c r="F17" s="2"/>
    </row>
    <row r="18" spans="2:15" outlineLevel="1" x14ac:dyDescent="0.3">
      <c r="B18" s="2" t="s">
        <v>20</v>
      </c>
      <c r="C18" s="18"/>
      <c r="D18" s="32" t="s">
        <v>15</v>
      </c>
      <c r="J18" s="15">
        <v>5000</v>
      </c>
      <c r="K18" s="15">
        <v>5000</v>
      </c>
      <c r="L18" s="15">
        <v>5000</v>
      </c>
      <c r="M18" s="15">
        <v>3000</v>
      </c>
      <c r="N18" s="15">
        <v>3000</v>
      </c>
      <c r="O18" s="15">
        <v>3000</v>
      </c>
    </row>
    <row r="19" spans="2:15" outlineLevel="1" x14ac:dyDescent="0.3">
      <c r="B19" s="47" t="s">
        <v>21</v>
      </c>
      <c r="C19" s="18"/>
      <c r="D19" s="32" t="s">
        <v>22</v>
      </c>
      <c r="J19" s="33">
        <v>0.85</v>
      </c>
      <c r="K19" s="33">
        <v>0.85</v>
      </c>
      <c r="L19" s="33">
        <v>0</v>
      </c>
      <c r="M19" s="33">
        <v>0</v>
      </c>
      <c r="N19" s="33">
        <v>0</v>
      </c>
      <c r="O19" s="33">
        <v>0</v>
      </c>
    </row>
    <row r="20" spans="2:15" outlineLevel="1" x14ac:dyDescent="0.3">
      <c r="B20" s="2" t="s">
        <v>23</v>
      </c>
      <c r="C20" s="18"/>
      <c r="D20" s="32" t="s">
        <v>15</v>
      </c>
      <c r="E20" s="34"/>
      <c r="F20" s="34"/>
      <c r="J20" s="15">
        <v>-500</v>
      </c>
      <c r="K20" s="15">
        <v>-500</v>
      </c>
      <c r="L20" s="15">
        <v>-500</v>
      </c>
      <c r="M20" s="15">
        <v>-500</v>
      </c>
      <c r="N20" s="15">
        <v>-500</v>
      </c>
      <c r="O20" s="15">
        <v>-500</v>
      </c>
    </row>
    <row r="21" spans="2:15" outlineLevel="1" x14ac:dyDescent="0.3">
      <c r="B21" s="2" t="s">
        <v>24</v>
      </c>
      <c r="C21" s="18"/>
      <c r="D21" s="32" t="s">
        <v>15</v>
      </c>
      <c r="E21" s="34"/>
      <c r="F21" s="34"/>
      <c r="J21" s="15">
        <v>-150</v>
      </c>
      <c r="K21" s="15">
        <v>-150</v>
      </c>
      <c r="L21" s="15">
        <v>-150</v>
      </c>
      <c r="M21" s="15">
        <v>-150</v>
      </c>
      <c r="N21" s="15">
        <v>-150</v>
      </c>
      <c r="O21" s="15">
        <v>-150</v>
      </c>
    </row>
    <row r="22" spans="2:15" outlineLevel="1" x14ac:dyDescent="0.3">
      <c r="B22" s="2" t="s">
        <v>25</v>
      </c>
      <c r="C22" s="18"/>
      <c r="D22" s="32" t="s">
        <v>26</v>
      </c>
      <c r="E22" s="35"/>
      <c r="F22" s="35"/>
      <c r="J22" s="46">
        <v>10.5</v>
      </c>
      <c r="K22" s="46">
        <v>10.5</v>
      </c>
      <c r="L22" s="46">
        <v>10.5</v>
      </c>
      <c r="M22" s="46">
        <v>10.5</v>
      </c>
      <c r="N22" s="46">
        <v>10.5</v>
      </c>
      <c r="O22" s="46">
        <v>10.5</v>
      </c>
    </row>
    <row r="23" spans="2:15" outlineLevel="1" x14ac:dyDescent="0.3">
      <c r="C23" s="18"/>
    </row>
    <row r="24" spans="2:15" x14ac:dyDescent="0.3">
      <c r="C24" s="18"/>
      <c r="D24" s="8"/>
      <c r="E24" s="8"/>
      <c r="F24" s="8"/>
      <c r="G24" s="8"/>
      <c r="H24" s="8"/>
      <c r="I24" s="8"/>
    </row>
    <row r="25" spans="2:15" x14ac:dyDescent="0.3">
      <c r="B25" s="12" t="s">
        <v>27</v>
      </c>
      <c r="C25" s="18"/>
      <c r="D25" s="13" t="s">
        <v>7</v>
      </c>
      <c r="E25" s="57">
        <f t="shared" ref="E25:N25" si="11">+E7</f>
        <v>2021</v>
      </c>
      <c r="F25" s="57">
        <f t="shared" si="11"/>
        <v>2022</v>
      </c>
      <c r="G25" s="57">
        <f t="shared" si="11"/>
        <v>2023</v>
      </c>
      <c r="H25" s="57">
        <f t="shared" si="11"/>
        <v>2024</v>
      </c>
      <c r="I25" s="57">
        <f t="shared" si="11"/>
        <v>2025</v>
      </c>
      <c r="J25" s="57">
        <f t="shared" si="11"/>
        <v>2026</v>
      </c>
      <c r="K25" s="57">
        <f t="shared" si="11"/>
        <v>2027</v>
      </c>
      <c r="L25" s="57">
        <f t="shared" si="11"/>
        <v>2028</v>
      </c>
      <c r="M25" s="57">
        <f t="shared" si="11"/>
        <v>2029</v>
      </c>
      <c r="N25" s="57">
        <f t="shared" si="11"/>
        <v>2030</v>
      </c>
      <c r="O25" s="57">
        <f t="shared" ref="O25" si="12">+O7</f>
        <v>2031</v>
      </c>
    </row>
    <row r="26" spans="2:15" outlineLevel="1" x14ac:dyDescent="0.3">
      <c r="B26" s="7" t="s">
        <v>28</v>
      </c>
      <c r="C26" s="18"/>
      <c r="D26" s="14" t="s">
        <v>15</v>
      </c>
      <c r="E26" s="18"/>
      <c r="F26" s="18"/>
      <c r="G26" s="18"/>
      <c r="I26" s="18"/>
      <c r="J26" s="18">
        <f t="shared" ref="J26:N26" si="13">+J8*365*J9/1000</f>
        <v>10950</v>
      </c>
      <c r="K26" s="18">
        <f t="shared" si="13"/>
        <v>13140</v>
      </c>
      <c r="L26" s="18">
        <f t="shared" si="13"/>
        <v>14600</v>
      </c>
      <c r="M26" s="18">
        <f t="shared" si="13"/>
        <v>14600</v>
      </c>
      <c r="N26" s="18">
        <f t="shared" si="13"/>
        <v>14600</v>
      </c>
      <c r="O26" s="18">
        <f t="shared" ref="O26" si="14">+O8*365*O9/1000</f>
        <v>14600</v>
      </c>
    </row>
    <row r="27" spans="2:15" outlineLevel="1" x14ac:dyDescent="0.3">
      <c r="B27" s="4" t="s">
        <v>12</v>
      </c>
      <c r="C27" s="18"/>
      <c r="D27" s="14" t="s">
        <v>15</v>
      </c>
      <c r="E27" s="18"/>
      <c r="F27" s="18"/>
      <c r="G27" s="18"/>
      <c r="I27" s="18"/>
      <c r="J27" s="16">
        <f t="shared" ref="J27:N27" si="15">-J10*(J8*0.365)</f>
        <v>-1095</v>
      </c>
      <c r="K27" s="16">
        <f t="shared" si="15"/>
        <v>-1314</v>
      </c>
      <c r="L27" s="16">
        <f>-L10*(L8*0.366)</f>
        <v>-1464</v>
      </c>
      <c r="M27" s="16">
        <f t="shared" si="15"/>
        <v>-1460</v>
      </c>
      <c r="N27" s="16">
        <f t="shared" si="15"/>
        <v>-1460</v>
      </c>
      <c r="O27" s="16">
        <f t="shared" ref="O27" si="16">-O10*(O8*0.365)</f>
        <v>-1460</v>
      </c>
    </row>
    <row r="28" spans="2:15" outlineLevel="1" x14ac:dyDescent="0.3">
      <c r="B28" s="5" t="s">
        <v>18</v>
      </c>
      <c r="C28" s="18"/>
      <c r="D28" s="14" t="s">
        <v>15</v>
      </c>
      <c r="E28" s="18"/>
      <c r="F28" s="18"/>
      <c r="G28" s="18"/>
      <c r="I28" s="18"/>
      <c r="J28" s="19">
        <f t="shared" ref="J28:N28" si="17">+J15</f>
        <v>-50</v>
      </c>
      <c r="K28" s="19">
        <f t="shared" si="17"/>
        <v>-50</v>
      </c>
      <c r="L28" s="19">
        <f t="shared" si="17"/>
        <v>-50</v>
      </c>
      <c r="M28" s="19">
        <f t="shared" si="17"/>
        <v>-50</v>
      </c>
      <c r="N28" s="19">
        <f t="shared" si="17"/>
        <v>-50</v>
      </c>
      <c r="O28" s="19">
        <f t="shared" ref="O28" si="18">+O15</f>
        <v>-50</v>
      </c>
    </row>
    <row r="29" spans="2:15" outlineLevel="1" x14ac:dyDescent="0.3">
      <c r="B29" s="29" t="s">
        <v>29</v>
      </c>
      <c r="C29" s="18"/>
      <c r="D29" s="65" t="s">
        <v>15</v>
      </c>
      <c r="E29" s="18"/>
      <c r="F29" s="18"/>
      <c r="G29" s="18"/>
      <c r="I29" s="18"/>
      <c r="J29" s="31">
        <f>SUM(J26:J28)</f>
        <v>9805</v>
      </c>
      <c r="K29" s="31">
        <f t="shared" ref="K29:N29" si="19">SUM(K26:K28)</f>
        <v>11776</v>
      </c>
      <c r="L29" s="31">
        <f t="shared" si="19"/>
        <v>13086</v>
      </c>
      <c r="M29" s="31">
        <f t="shared" si="19"/>
        <v>13090</v>
      </c>
      <c r="N29" s="31">
        <f t="shared" si="19"/>
        <v>13090</v>
      </c>
      <c r="O29" s="31">
        <f t="shared" ref="O29" si="20">SUM(O26:O28)</f>
        <v>13090</v>
      </c>
    </row>
    <row r="30" spans="2:15" ht="14.5" outlineLevel="1" x14ac:dyDescent="0.3">
      <c r="B30" s="4" t="s">
        <v>30</v>
      </c>
      <c r="C30" s="18"/>
      <c r="D30" s="14" t="s">
        <v>15</v>
      </c>
      <c r="E30" s="18"/>
      <c r="F30" s="18"/>
      <c r="G30" s="18"/>
      <c r="I30" s="18"/>
      <c r="J30" s="16">
        <f t="shared" ref="J30:N30" si="21">+J20*60%</f>
        <v>-300</v>
      </c>
      <c r="K30" s="16">
        <f t="shared" si="21"/>
        <v>-300</v>
      </c>
      <c r="L30" s="16">
        <f t="shared" si="21"/>
        <v>-300</v>
      </c>
      <c r="M30" s="16">
        <f t="shared" si="21"/>
        <v>-300</v>
      </c>
      <c r="N30" s="16">
        <f t="shared" si="21"/>
        <v>-300</v>
      </c>
      <c r="O30" s="16">
        <f t="shared" ref="O30" si="22">+O20*60%</f>
        <v>-300</v>
      </c>
    </row>
    <row r="31" spans="2:15" outlineLevel="1" x14ac:dyDescent="0.3">
      <c r="B31" s="4" t="s">
        <v>13</v>
      </c>
      <c r="C31" s="18"/>
      <c r="D31" s="14" t="s">
        <v>15</v>
      </c>
      <c r="E31" s="18"/>
      <c r="F31" s="18"/>
      <c r="G31" s="18"/>
      <c r="I31" s="18"/>
      <c r="J31" s="16">
        <f t="shared" ref="J31:N31" si="23">-J11*J8*0.365</f>
        <v>-1916.25</v>
      </c>
      <c r="K31" s="16">
        <f t="shared" si="23"/>
        <v>-2299.5</v>
      </c>
      <c r="L31" s="16">
        <f>-L11*L8*0.366</f>
        <v>-2562</v>
      </c>
      <c r="M31" s="16">
        <f t="shared" si="23"/>
        <v>-2555</v>
      </c>
      <c r="N31" s="16">
        <f t="shared" si="23"/>
        <v>-2555</v>
      </c>
      <c r="O31" s="16">
        <f t="shared" ref="O31" si="24">-O11*O8*0.365</f>
        <v>-2555</v>
      </c>
    </row>
    <row r="32" spans="2:15" outlineLevel="1" x14ac:dyDescent="0.3">
      <c r="B32" s="5" t="s">
        <v>14</v>
      </c>
      <c r="C32" s="18"/>
      <c r="D32" s="17" t="s">
        <v>15</v>
      </c>
      <c r="E32" s="18"/>
      <c r="F32" s="18"/>
      <c r="G32" s="18"/>
      <c r="I32" s="18"/>
      <c r="J32" s="19">
        <f t="shared" ref="J32:N32" si="25">+J12</f>
        <v>-500</v>
      </c>
      <c r="K32" s="19">
        <f t="shared" si="25"/>
        <v>-500</v>
      </c>
      <c r="L32" s="19">
        <f t="shared" si="25"/>
        <v>-500</v>
      </c>
      <c r="M32" s="19">
        <f t="shared" si="25"/>
        <v>-500</v>
      </c>
      <c r="N32" s="19">
        <f t="shared" si="25"/>
        <v>-500</v>
      </c>
      <c r="O32" s="19">
        <f t="shared" ref="O32" si="26">+O12</f>
        <v>-500</v>
      </c>
    </row>
    <row r="33" spans="1:15" s="36" customFormat="1" outlineLevel="1" x14ac:dyDescent="0.3">
      <c r="B33" s="7" t="s">
        <v>31</v>
      </c>
      <c r="C33" s="18"/>
      <c r="D33" s="14" t="s">
        <v>15</v>
      </c>
      <c r="E33" s="18"/>
      <c r="F33" s="18"/>
      <c r="G33" s="18"/>
      <c r="I33" s="18"/>
      <c r="J33" s="18">
        <f>+J29+J30+J31+J32</f>
        <v>7088.75</v>
      </c>
      <c r="K33" s="18">
        <f t="shared" ref="K33:N33" si="27">+K29+K30+K31+K32</f>
        <v>8676.5</v>
      </c>
      <c r="L33" s="18">
        <f t="shared" si="27"/>
        <v>9724</v>
      </c>
      <c r="M33" s="18">
        <f t="shared" si="27"/>
        <v>9735</v>
      </c>
      <c r="N33" s="18">
        <f t="shared" si="27"/>
        <v>9735</v>
      </c>
      <c r="O33" s="18">
        <f t="shared" ref="O33" si="28">+O29+O30+O31+O32</f>
        <v>9735</v>
      </c>
    </row>
    <row r="34" spans="1:15" outlineLevel="1" x14ac:dyDescent="0.3">
      <c r="B34" s="5" t="s">
        <v>19</v>
      </c>
      <c r="C34" s="18"/>
      <c r="D34" s="17" t="s">
        <v>15</v>
      </c>
      <c r="E34" s="18"/>
      <c r="F34" s="18"/>
      <c r="G34" s="18"/>
      <c r="I34" s="18"/>
      <c r="J34" s="19">
        <f>+J16</f>
        <v>-250</v>
      </c>
      <c r="K34" s="19">
        <f t="shared" ref="K34:N34" si="29">+K16</f>
        <v>-250</v>
      </c>
      <c r="L34" s="19">
        <f t="shared" si="29"/>
        <v>-250</v>
      </c>
      <c r="M34" s="19">
        <f t="shared" si="29"/>
        <v>-250</v>
      </c>
      <c r="N34" s="19">
        <f t="shared" si="29"/>
        <v>-250</v>
      </c>
      <c r="O34" s="19">
        <f t="shared" ref="O34" si="30">+O16</f>
        <v>-250</v>
      </c>
    </row>
    <row r="35" spans="1:15" s="36" customFormat="1" outlineLevel="1" x14ac:dyDescent="0.3">
      <c r="B35" s="6" t="s">
        <v>32</v>
      </c>
      <c r="C35" s="18"/>
      <c r="D35" s="14" t="s">
        <v>15</v>
      </c>
      <c r="E35" s="18"/>
      <c r="F35" s="18"/>
      <c r="G35" s="18"/>
      <c r="I35" s="18"/>
      <c r="J35" s="18">
        <f>+J33+J34</f>
        <v>6838.75</v>
      </c>
      <c r="K35" s="18">
        <f t="shared" ref="K35:N35" si="31">+K33+K34</f>
        <v>8426.5</v>
      </c>
      <c r="L35" s="18">
        <f t="shared" si="31"/>
        <v>9474</v>
      </c>
      <c r="M35" s="18">
        <f t="shared" si="31"/>
        <v>9485</v>
      </c>
      <c r="N35" s="18">
        <f t="shared" si="31"/>
        <v>9485</v>
      </c>
      <c r="O35" s="18">
        <f t="shared" ref="O35" si="32">+O33+O34</f>
        <v>9485</v>
      </c>
    </row>
    <row r="36" spans="1:15" ht="14.5" outlineLevel="1" x14ac:dyDescent="0.3">
      <c r="B36" s="4" t="s">
        <v>33</v>
      </c>
      <c r="C36" s="18"/>
      <c r="D36" s="14" t="s">
        <v>15</v>
      </c>
      <c r="E36" s="18"/>
      <c r="F36" s="18"/>
      <c r="G36" s="18"/>
      <c r="I36" s="18"/>
      <c r="J36" s="16">
        <f>-(J35-J13)*0.78</f>
        <v>-5529.2250000000004</v>
      </c>
      <c r="K36" s="16">
        <f t="shared" ref="K36:N36" si="33">-(K35-K13)*0.78</f>
        <v>-6767.67</v>
      </c>
      <c r="L36" s="16">
        <f t="shared" si="33"/>
        <v>-7584.72</v>
      </c>
      <c r="M36" s="16">
        <f t="shared" si="33"/>
        <v>-7593.3</v>
      </c>
      <c r="N36" s="16">
        <f t="shared" si="33"/>
        <v>-7593.3</v>
      </c>
      <c r="O36" s="16">
        <f t="shared" ref="O36" si="34">-(O35-O13)*0.78</f>
        <v>-7593.3</v>
      </c>
    </row>
    <row r="37" spans="1:15" s="36" customFormat="1" outlineLevel="1" x14ac:dyDescent="0.3">
      <c r="B37" s="21" t="s">
        <v>34</v>
      </c>
      <c r="C37" s="18"/>
      <c r="D37" s="66" t="s">
        <v>15</v>
      </c>
      <c r="E37" s="18"/>
      <c r="F37" s="18"/>
      <c r="G37" s="18"/>
      <c r="I37" s="18"/>
      <c r="J37" s="22">
        <f t="shared" ref="J37:N37" si="35">+J35+J36</f>
        <v>1309.5249999999996</v>
      </c>
      <c r="K37" s="22">
        <f t="shared" si="35"/>
        <v>1658.83</v>
      </c>
      <c r="L37" s="22">
        <f t="shared" si="35"/>
        <v>1889.2799999999997</v>
      </c>
      <c r="M37" s="22">
        <f t="shared" si="35"/>
        <v>1891.6999999999998</v>
      </c>
      <c r="N37" s="22">
        <f t="shared" si="35"/>
        <v>1891.6999999999998</v>
      </c>
      <c r="O37" s="22">
        <f t="shared" ref="O37" si="36">+O35+O36</f>
        <v>1891.6999999999998</v>
      </c>
    </row>
    <row r="38" spans="1:15" outlineLevel="1" x14ac:dyDescent="0.3">
      <c r="B38" s="4"/>
      <c r="C38" s="18"/>
      <c r="D38" s="4"/>
      <c r="E38" s="4"/>
      <c r="F38" s="4"/>
      <c r="G38" s="24"/>
      <c r="H38" s="24"/>
      <c r="I38" s="24"/>
      <c r="J38" s="24"/>
      <c r="K38" s="24"/>
      <c r="L38" s="24"/>
      <c r="M38" s="24"/>
      <c r="N38" s="24"/>
      <c r="O38" s="24"/>
    </row>
    <row r="39" spans="1:15" ht="14.5" outlineLevel="1" x14ac:dyDescent="0.3">
      <c r="B39" s="4" t="s">
        <v>35</v>
      </c>
      <c r="D39" s="49" t="s">
        <v>36</v>
      </c>
      <c r="E39" s="16"/>
      <c r="F39" s="16"/>
      <c r="G39" s="16"/>
      <c r="I39" s="24"/>
      <c r="J39" s="24"/>
      <c r="K39" s="24"/>
      <c r="L39" s="24"/>
      <c r="M39" s="24"/>
      <c r="N39" s="24"/>
      <c r="O39" s="24"/>
    </row>
    <row r="40" spans="1:15" outlineLevel="1" x14ac:dyDescent="0.3">
      <c r="D40" s="4" t="s">
        <v>37</v>
      </c>
      <c r="E40" s="16"/>
      <c r="F40" s="16"/>
      <c r="G40" s="16"/>
      <c r="I40" s="24"/>
      <c r="J40" s="24"/>
      <c r="K40" s="24"/>
      <c r="L40" s="24"/>
      <c r="M40" s="24"/>
      <c r="N40" s="24"/>
      <c r="O40" s="24"/>
    </row>
    <row r="41" spans="1:15" ht="14.5" outlineLevel="1" x14ac:dyDescent="0.3">
      <c r="B41" s="3" t="s">
        <v>38</v>
      </c>
      <c r="D41" s="4" t="s">
        <v>39</v>
      </c>
      <c r="E41" s="16"/>
      <c r="F41" s="16"/>
      <c r="G41" s="16"/>
      <c r="I41" s="24"/>
      <c r="J41" s="24"/>
      <c r="K41" s="24"/>
      <c r="L41" s="24"/>
      <c r="M41" s="24"/>
      <c r="N41" s="24"/>
      <c r="O41" s="24"/>
    </row>
    <row r="42" spans="1:15" ht="14.5" outlineLevel="1" x14ac:dyDescent="0.3">
      <c r="B42" s="4" t="s">
        <v>40</v>
      </c>
      <c r="D42" s="25" t="s">
        <v>41</v>
      </c>
      <c r="E42" s="16"/>
      <c r="F42" s="16"/>
      <c r="G42" s="16"/>
      <c r="I42" s="24"/>
      <c r="J42" s="24"/>
      <c r="K42" s="24"/>
      <c r="L42" s="24"/>
      <c r="M42" s="24"/>
      <c r="N42" s="24"/>
      <c r="O42" s="24"/>
    </row>
    <row r="43" spans="1:15" outlineLevel="1" x14ac:dyDescent="0.3">
      <c r="I43" s="37"/>
      <c r="J43" s="37"/>
      <c r="K43" s="37"/>
      <c r="L43" s="37"/>
      <c r="M43" s="37"/>
      <c r="N43" s="37"/>
      <c r="O43" s="37"/>
    </row>
    <row r="44" spans="1:15" outlineLevel="1" x14ac:dyDescent="0.3">
      <c r="B44" s="4"/>
      <c r="C44" s="4"/>
      <c r="D44" s="4"/>
      <c r="E44" s="4"/>
      <c r="F44" s="4"/>
      <c r="G44" s="20"/>
      <c r="H44" s="20"/>
      <c r="I44" s="20"/>
      <c r="J44" s="20"/>
      <c r="K44" s="20"/>
      <c r="L44" s="20"/>
      <c r="M44" s="20"/>
      <c r="N44" s="20"/>
      <c r="O44" s="20"/>
    </row>
    <row r="45" spans="1:15" ht="17.25" customHeight="1" outlineLevel="1" x14ac:dyDescent="0.3">
      <c r="B45" s="4"/>
      <c r="C45" s="25"/>
      <c r="D45" s="4"/>
      <c r="E45" s="16"/>
      <c r="F45" s="16"/>
      <c r="G45" s="16"/>
      <c r="H45" s="16"/>
      <c r="I45" s="16"/>
    </row>
    <row r="46" spans="1:15" x14ac:dyDescent="0.3">
      <c r="B46" s="4"/>
      <c r="C46" s="25"/>
      <c r="D46" s="4"/>
      <c r="E46" s="16"/>
      <c r="F46" s="16"/>
      <c r="G46" s="16"/>
      <c r="H46" s="16"/>
      <c r="I46" s="16"/>
    </row>
    <row r="47" spans="1:15" x14ac:dyDescent="0.3">
      <c r="A47" s="38"/>
      <c r="B47" s="12" t="s">
        <v>42</v>
      </c>
      <c r="C47" s="25"/>
      <c r="D47" s="56" t="s">
        <v>7</v>
      </c>
      <c r="E47" s="57">
        <f t="shared" ref="E47:N47" si="37">+E7</f>
        <v>2021</v>
      </c>
      <c r="F47" s="57">
        <f t="shared" si="37"/>
        <v>2022</v>
      </c>
      <c r="G47" s="57">
        <f t="shared" si="37"/>
        <v>2023</v>
      </c>
      <c r="H47" s="57">
        <f t="shared" si="37"/>
        <v>2024</v>
      </c>
      <c r="I47" s="57">
        <f t="shared" si="37"/>
        <v>2025</v>
      </c>
      <c r="J47" s="57">
        <f t="shared" si="37"/>
        <v>2026</v>
      </c>
      <c r="K47" s="57">
        <f t="shared" si="37"/>
        <v>2027</v>
      </c>
      <c r="L47" s="57">
        <f t="shared" si="37"/>
        <v>2028</v>
      </c>
      <c r="M47" s="57">
        <f t="shared" si="37"/>
        <v>2029</v>
      </c>
      <c r="N47" s="57">
        <f t="shared" si="37"/>
        <v>2030</v>
      </c>
      <c r="O47" s="57">
        <f t="shared" ref="O47" si="38">+O7</f>
        <v>2031</v>
      </c>
    </row>
    <row r="48" spans="1:15" outlineLevel="1" x14ac:dyDescent="0.3">
      <c r="A48" s="38"/>
      <c r="B48" s="52" t="s">
        <v>43</v>
      </c>
      <c r="C48" s="25"/>
      <c r="D48" s="32"/>
      <c r="E48" s="34"/>
      <c r="F48" s="34"/>
      <c r="G48" s="50"/>
      <c r="H48" s="51"/>
      <c r="I48" s="51"/>
      <c r="J48" s="51"/>
      <c r="K48" s="51"/>
      <c r="L48" s="51"/>
      <c r="M48" s="51"/>
      <c r="N48" s="51"/>
      <c r="O48" s="51"/>
    </row>
    <row r="49" spans="1:15" outlineLevel="1" x14ac:dyDescent="0.3">
      <c r="A49" s="38"/>
      <c r="B49" s="40" t="s">
        <v>29</v>
      </c>
      <c r="C49" s="25"/>
      <c r="D49" s="39" t="s">
        <v>15</v>
      </c>
      <c r="E49" s="63"/>
      <c r="F49" s="63"/>
      <c r="G49" s="63"/>
      <c r="H49" s="41"/>
      <c r="I49" s="41"/>
      <c r="J49" s="41">
        <f t="shared" ref="J49:N49" si="39">+J29</f>
        <v>9805</v>
      </c>
      <c r="K49" s="41">
        <f t="shared" si="39"/>
        <v>11776</v>
      </c>
      <c r="L49" s="41">
        <f t="shared" si="39"/>
        <v>13086</v>
      </c>
      <c r="M49" s="41">
        <f t="shared" si="39"/>
        <v>13090</v>
      </c>
      <c r="N49" s="41">
        <f t="shared" si="39"/>
        <v>13090</v>
      </c>
      <c r="O49" s="41">
        <f t="shared" ref="O49" si="40">+O29</f>
        <v>13090</v>
      </c>
    </row>
    <row r="50" spans="1:15" outlineLevel="1" x14ac:dyDescent="0.3">
      <c r="A50" s="38"/>
      <c r="B50" s="2" t="s">
        <v>23</v>
      </c>
      <c r="C50" s="25"/>
      <c r="D50" s="32" t="s">
        <v>15</v>
      </c>
      <c r="E50" s="34"/>
      <c r="F50" s="34"/>
      <c r="G50" s="34"/>
      <c r="H50" s="16"/>
      <c r="I50" s="16"/>
      <c r="J50" s="16">
        <f>+J20</f>
        <v>-500</v>
      </c>
      <c r="K50" s="16">
        <f t="shared" ref="J50:N51" si="41">+K20</f>
        <v>-500</v>
      </c>
      <c r="L50" s="16">
        <f t="shared" si="41"/>
        <v>-500</v>
      </c>
      <c r="M50" s="16">
        <f t="shared" si="41"/>
        <v>-500</v>
      </c>
      <c r="N50" s="16">
        <f t="shared" si="41"/>
        <v>-500</v>
      </c>
      <c r="O50" s="16">
        <f t="shared" ref="O50" si="42">+O20</f>
        <v>-500</v>
      </c>
    </row>
    <row r="51" spans="1:15" outlineLevel="1" x14ac:dyDescent="0.3">
      <c r="A51" s="38"/>
      <c r="B51" s="2" t="s">
        <v>24</v>
      </c>
      <c r="C51" s="25"/>
      <c r="D51" s="32" t="s">
        <v>15</v>
      </c>
      <c r="E51" s="34"/>
      <c r="F51" s="34"/>
      <c r="G51" s="34"/>
      <c r="H51" s="16"/>
      <c r="I51" s="16"/>
      <c r="J51" s="16">
        <f t="shared" si="41"/>
        <v>-150</v>
      </c>
      <c r="K51" s="16">
        <f t="shared" si="41"/>
        <v>-150</v>
      </c>
      <c r="L51" s="16">
        <f t="shared" si="41"/>
        <v>-150</v>
      </c>
      <c r="M51" s="16">
        <f t="shared" si="41"/>
        <v>-150</v>
      </c>
      <c r="N51" s="16">
        <f t="shared" si="41"/>
        <v>-150</v>
      </c>
      <c r="O51" s="16">
        <f t="shared" ref="O51" si="43">+O21</f>
        <v>-150</v>
      </c>
    </row>
    <row r="52" spans="1:15" outlineLevel="1" x14ac:dyDescent="0.3">
      <c r="A52" s="42"/>
      <c r="B52" s="40" t="s">
        <v>44</v>
      </c>
      <c r="C52" s="25"/>
      <c r="D52" s="39" t="s">
        <v>15</v>
      </c>
      <c r="E52" s="63"/>
      <c r="F52" s="63"/>
      <c r="G52" s="63"/>
      <c r="H52" s="41"/>
      <c r="I52" s="41"/>
      <c r="J52" s="41">
        <f t="shared" ref="J52:N52" si="44">SUM(J49:J51)</f>
        <v>9155</v>
      </c>
      <c r="K52" s="41">
        <f t="shared" si="44"/>
        <v>11126</v>
      </c>
      <c r="L52" s="41">
        <f t="shared" si="44"/>
        <v>12436</v>
      </c>
      <c r="M52" s="41">
        <f t="shared" si="44"/>
        <v>12440</v>
      </c>
      <c r="N52" s="41">
        <f t="shared" si="44"/>
        <v>12440</v>
      </c>
      <c r="O52" s="41">
        <f t="shared" ref="O52" si="45">SUM(O49:O51)</f>
        <v>12440</v>
      </c>
    </row>
    <row r="53" spans="1:15" outlineLevel="1" x14ac:dyDescent="0.3">
      <c r="A53" s="38"/>
      <c r="B53" s="2" t="s">
        <v>45</v>
      </c>
      <c r="C53" s="25"/>
      <c r="D53" s="32" t="s">
        <v>15</v>
      </c>
      <c r="E53" s="34"/>
      <c r="F53" s="34"/>
      <c r="G53" s="34"/>
      <c r="H53" s="16"/>
      <c r="I53" s="16"/>
      <c r="J53" s="16">
        <f>-J85/J$22</f>
        <v>-3757.4126984126988</v>
      </c>
      <c r="K53" s="16">
        <f t="shared" ref="K53:N53" si="46">-K85/K$22</f>
        <v>-4301.9682539682535</v>
      </c>
      <c r="L53" s="16">
        <f t="shared" si="46"/>
        <v>-4869.6031746031749</v>
      </c>
      <c r="M53" s="16">
        <f t="shared" si="46"/>
        <v>-4843.5238095238092</v>
      </c>
      <c r="N53" s="16">
        <f t="shared" si="46"/>
        <v>-4569.7936507936511</v>
      </c>
      <c r="O53" s="16">
        <f t="shared" ref="O53" si="47">-O85/O$22</f>
        <v>-4000</v>
      </c>
    </row>
    <row r="54" spans="1:15" outlineLevel="1" x14ac:dyDescent="0.3">
      <c r="A54" s="38"/>
      <c r="B54" s="40" t="s">
        <v>46</v>
      </c>
      <c r="C54" s="25"/>
      <c r="D54" s="39" t="s">
        <v>15</v>
      </c>
      <c r="E54" s="63"/>
      <c r="F54" s="63"/>
      <c r="G54" s="63"/>
      <c r="H54" s="41"/>
      <c r="I54" s="41"/>
      <c r="J54" s="41">
        <f t="shared" ref="J54:N54" si="48">SUM(J52:J53)</f>
        <v>5397.5873015873012</v>
      </c>
      <c r="K54" s="41">
        <f t="shared" si="48"/>
        <v>6824.0317460317465</v>
      </c>
      <c r="L54" s="41">
        <f t="shared" si="48"/>
        <v>7566.3968253968251</v>
      </c>
      <c r="M54" s="41">
        <f t="shared" si="48"/>
        <v>7596.4761904761908</v>
      </c>
      <c r="N54" s="41">
        <f t="shared" si="48"/>
        <v>7870.2063492063489</v>
      </c>
      <c r="O54" s="41">
        <f t="shared" ref="O54" si="49">SUM(O52:O53)</f>
        <v>8440</v>
      </c>
    </row>
    <row r="55" spans="1:15" outlineLevel="1" x14ac:dyDescent="0.3">
      <c r="A55" s="38"/>
      <c r="B55" s="2" t="s">
        <v>19</v>
      </c>
      <c r="C55" s="25"/>
      <c r="D55" s="32" t="s">
        <v>15</v>
      </c>
      <c r="E55" s="34"/>
      <c r="F55" s="34"/>
      <c r="G55" s="34"/>
      <c r="H55" s="16"/>
      <c r="I55" s="16"/>
      <c r="J55" s="16">
        <f t="shared" ref="J55:N55" si="50">+J16</f>
        <v>-250</v>
      </c>
      <c r="K55" s="16">
        <f t="shared" si="50"/>
        <v>-250</v>
      </c>
      <c r="L55" s="16">
        <f t="shared" si="50"/>
        <v>-250</v>
      </c>
      <c r="M55" s="16">
        <f t="shared" si="50"/>
        <v>-250</v>
      </c>
      <c r="N55" s="16">
        <f t="shared" si="50"/>
        <v>-250</v>
      </c>
      <c r="O55" s="16">
        <f t="shared" ref="O55" si="51">+O16</f>
        <v>-250</v>
      </c>
    </row>
    <row r="56" spans="1:15" outlineLevel="1" x14ac:dyDescent="0.3">
      <c r="A56" s="38"/>
      <c r="B56" s="2" t="s">
        <v>47</v>
      </c>
      <c r="C56" s="25"/>
      <c r="D56" s="32" t="s">
        <v>15</v>
      </c>
      <c r="E56" s="34"/>
      <c r="F56" s="34"/>
      <c r="G56" s="34"/>
      <c r="H56" s="16"/>
      <c r="I56" s="16"/>
      <c r="J56" s="16">
        <v>0</v>
      </c>
      <c r="K56" s="16">
        <v>0</v>
      </c>
      <c r="L56" s="16">
        <v>0</v>
      </c>
      <c r="M56" s="16">
        <v>0</v>
      </c>
      <c r="N56" s="16">
        <v>0</v>
      </c>
      <c r="O56" s="16">
        <v>0</v>
      </c>
    </row>
    <row r="57" spans="1:15" outlineLevel="1" x14ac:dyDescent="0.3">
      <c r="A57" s="43"/>
      <c r="B57" s="40" t="s">
        <v>48</v>
      </c>
      <c r="C57" s="25"/>
      <c r="D57" s="39" t="s">
        <v>15</v>
      </c>
      <c r="E57" s="63"/>
      <c r="F57" s="63"/>
      <c r="G57" s="63"/>
      <c r="H57" s="41"/>
      <c r="I57" s="41"/>
      <c r="J57" s="41">
        <f>SUM(J54:J56)</f>
        <v>5147.5873015873012</v>
      </c>
      <c r="K57" s="41">
        <f t="shared" ref="K57:N57" si="52">SUM(K54:K56)</f>
        <v>6574.0317460317465</v>
      </c>
      <c r="L57" s="41">
        <f t="shared" si="52"/>
        <v>7316.3968253968251</v>
      </c>
      <c r="M57" s="41">
        <f t="shared" si="52"/>
        <v>7346.4761904761908</v>
      </c>
      <c r="N57" s="41">
        <f t="shared" si="52"/>
        <v>7620.2063492063489</v>
      </c>
      <c r="O57" s="41">
        <f t="shared" ref="O57" si="53">SUM(O54:O56)</f>
        <v>8190</v>
      </c>
    </row>
    <row r="58" spans="1:15" outlineLevel="1" collapsed="1" x14ac:dyDescent="0.3">
      <c r="A58" s="38"/>
      <c r="B58" s="2" t="s">
        <v>49</v>
      </c>
      <c r="C58" s="25"/>
      <c r="D58" s="32" t="s">
        <v>15</v>
      </c>
      <c r="E58" s="34"/>
      <c r="F58" s="34"/>
      <c r="G58" s="34"/>
      <c r="H58" s="16"/>
      <c r="I58" s="16"/>
      <c r="J58" s="16">
        <f t="shared" ref="J58:N58" si="54">-J57*0.22</f>
        <v>-1132.4692063492064</v>
      </c>
      <c r="K58" s="16">
        <f t="shared" si="54"/>
        <v>-1446.2869841269842</v>
      </c>
      <c r="L58" s="16">
        <f t="shared" si="54"/>
        <v>-1609.6073015873014</v>
      </c>
      <c r="M58" s="16">
        <f t="shared" si="54"/>
        <v>-1616.2247619047621</v>
      </c>
      <c r="N58" s="16">
        <f t="shared" si="54"/>
        <v>-1676.4453968253968</v>
      </c>
      <c r="O58" s="16">
        <f t="shared" ref="O58" si="55">-O57*0.22</f>
        <v>-1801.8</v>
      </c>
    </row>
    <row r="59" spans="1:15" outlineLevel="1" x14ac:dyDescent="0.3">
      <c r="A59" s="38"/>
      <c r="C59" s="25"/>
      <c r="D59" s="32"/>
      <c r="E59" s="34"/>
      <c r="F59" s="34"/>
      <c r="G59" s="34"/>
      <c r="H59" s="16"/>
      <c r="I59" s="16"/>
      <c r="J59" s="16"/>
      <c r="K59" s="16"/>
      <c r="L59" s="16"/>
      <c r="M59" s="16"/>
      <c r="N59" s="16"/>
      <c r="O59" s="16"/>
    </row>
    <row r="60" spans="1:15" outlineLevel="1" x14ac:dyDescent="0.3">
      <c r="A60" s="38"/>
      <c r="B60" s="52" t="s">
        <v>50</v>
      </c>
      <c r="C60" s="25"/>
      <c r="D60" s="32"/>
      <c r="E60" s="34"/>
      <c r="F60" s="34"/>
      <c r="G60" s="34"/>
      <c r="H60" s="18"/>
      <c r="I60" s="18"/>
      <c r="J60" s="18"/>
      <c r="K60" s="18"/>
      <c r="L60" s="18"/>
      <c r="M60" s="18"/>
      <c r="N60" s="18"/>
      <c r="O60" s="18"/>
    </row>
    <row r="61" spans="1:15" outlineLevel="1" x14ac:dyDescent="0.3">
      <c r="A61" s="38"/>
      <c r="B61" s="40" t="s">
        <v>44</v>
      </c>
      <c r="C61" s="25"/>
      <c r="D61" s="39" t="s">
        <v>15</v>
      </c>
      <c r="E61" s="63"/>
      <c r="F61" s="63"/>
      <c r="G61" s="63"/>
      <c r="H61" s="41"/>
      <c r="I61" s="41"/>
      <c r="J61" s="41">
        <f t="shared" ref="J61:N61" si="56">+J52</f>
        <v>9155</v>
      </c>
      <c r="K61" s="41">
        <f t="shared" si="56"/>
        <v>11126</v>
      </c>
      <c r="L61" s="41">
        <f t="shared" si="56"/>
        <v>12436</v>
      </c>
      <c r="M61" s="41">
        <f t="shared" si="56"/>
        <v>12440</v>
      </c>
      <c r="N61" s="41">
        <f t="shared" si="56"/>
        <v>12440</v>
      </c>
      <c r="O61" s="41">
        <f t="shared" ref="O61" si="57">+O52</f>
        <v>12440</v>
      </c>
    </row>
    <row r="62" spans="1:15" outlineLevel="1" x14ac:dyDescent="0.3">
      <c r="A62" s="38"/>
      <c r="B62" s="2" t="s">
        <v>51</v>
      </c>
      <c r="C62" s="25"/>
      <c r="D62" s="32" t="s">
        <v>15</v>
      </c>
      <c r="E62" s="34"/>
      <c r="F62" s="34"/>
      <c r="G62" s="34"/>
      <c r="H62" s="16"/>
      <c r="I62" s="16"/>
      <c r="J62" s="16">
        <f>-J86/J$22</f>
        <v>-5000</v>
      </c>
      <c r="K62" s="16">
        <f t="shared" ref="K62:N62" si="58">-K86/K$22</f>
        <v>-5000</v>
      </c>
      <c r="L62" s="16">
        <f t="shared" si="58"/>
        <v>-5000</v>
      </c>
      <c r="M62" s="16">
        <f t="shared" si="58"/>
        <v>-3000</v>
      </c>
      <c r="N62" s="16">
        <f t="shared" si="58"/>
        <v>-3000</v>
      </c>
      <c r="O62" s="16">
        <f t="shared" ref="O62" si="59">-O86/O$22</f>
        <v>-3000</v>
      </c>
    </row>
    <row r="63" spans="1:15" outlineLevel="1" x14ac:dyDescent="0.3">
      <c r="A63" s="44"/>
      <c r="B63" s="2" t="s">
        <v>52</v>
      </c>
      <c r="C63" s="25"/>
      <c r="D63" s="32" t="s">
        <v>15</v>
      </c>
      <c r="E63" s="34"/>
      <c r="F63" s="34"/>
      <c r="G63" s="34"/>
      <c r="H63" s="16"/>
      <c r="I63" s="16"/>
      <c r="J63" s="16">
        <f>-J54*0.22</f>
        <v>-1187.4692063492064</v>
      </c>
      <c r="K63" s="16">
        <f t="shared" ref="K63:N63" si="60">-K54*0.22</f>
        <v>-1501.2869841269842</v>
      </c>
      <c r="L63" s="16">
        <f t="shared" si="60"/>
        <v>-1664.6073015873014</v>
      </c>
      <c r="M63" s="16">
        <f t="shared" si="60"/>
        <v>-1671.2247619047621</v>
      </c>
      <c r="N63" s="16">
        <f t="shared" si="60"/>
        <v>-1731.4453968253968</v>
      </c>
      <c r="O63" s="16">
        <f t="shared" ref="O63" si="61">-O54*0.22</f>
        <v>-1856.8</v>
      </c>
    </row>
    <row r="64" spans="1:15" outlineLevel="1" x14ac:dyDescent="0.3">
      <c r="A64" s="38"/>
      <c r="B64" s="2" t="s">
        <v>53</v>
      </c>
      <c r="C64" s="25"/>
      <c r="D64" s="32" t="s">
        <v>15</v>
      </c>
      <c r="E64" s="34"/>
      <c r="F64" s="34"/>
      <c r="G64" s="34"/>
      <c r="H64" s="16"/>
      <c r="I64" s="16"/>
      <c r="J64" s="16">
        <f>-J87/J$22</f>
        <v>-527</v>
      </c>
      <c r="K64" s="16">
        <f t="shared" ref="K64:N64" si="62">-K87/K$22</f>
        <v>-527</v>
      </c>
      <c r="L64" s="16">
        <f t="shared" si="62"/>
        <v>0</v>
      </c>
      <c r="M64" s="16">
        <f t="shared" si="62"/>
        <v>0</v>
      </c>
      <c r="N64" s="16">
        <f t="shared" si="62"/>
        <v>0</v>
      </c>
      <c r="O64" s="16">
        <f t="shared" ref="O64" si="63">-O87/O$22</f>
        <v>0</v>
      </c>
    </row>
    <row r="65" spans="1:15" outlineLevel="1" x14ac:dyDescent="0.3">
      <c r="A65" s="38"/>
      <c r="B65" s="2" t="s">
        <v>54</v>
      </c>
      <c r="C65" s="25"/>
      <c r="D65" s="32" t="s">
        <v>15</v>
      </c>
      <c r="E65" s="34"/>
      <c r="F65" s="34"/>
      <c r="G65" s="34"/>
      <c r="H65" s="16"/>
      <c r="I65" s="16"/>
      <c r="J65" s="16">
        <v>0</v>
      </c>
      <c r="K65" s="16">
        <v>0</v>
      </c>
      <c r="L65" s="16">
        <v>0</v>
      </c>
      <c r="M65" s="16">
        <v>0</v>
      </c>
      <c r="N65" s="16">
        <v>0</v>
      </c>
      <c r="O65" s="16">
        <v>0</v>
      </c>
    </row>
    <row r="66" spans="1:15" outlineLevel="1" x14ac:dyDescent="0.3">
      <c r="A66" s="38"/>
      <c r="B66" s="28" t="s">
        <v>55</v>
      </c>
      <c r="C66" s="25"/>
      <c r="D66" s="39" t="s">
        <v>15</v>
      </c>
      <c r="E66" s="63"/>
      <c r="F66" s="63"/>
      <c r="G66" s="63"/>
      <c r="H66" s="19"/>
      <c r="I66" s="19"/>
      <c r="J66" s="19">
        <f>SUM(J62:J65)</f>
        <v>-6714.4692063492066</v>
      </c>
      <c r="K66" s="19">
        <f t="shared" ref="K66:N66" si="64">SUM(K62:K65)</f>
        <v>-7028.286984126984</v>
      </c>
      <c r="L66" s="19">
        <f t="shared" si="64"/>
        <v>-6664.6073015873017</v>
      </c>
      <c r="M66" s="19">
        <f t="shared" si="64"/>
        <v>-4671.2247619047621</v>
      </c>
      <c r="N66" s="19">
        <f t="shared" si="64"/>
        <v>-4731.4453968253965</v>
      </c>
      <c r="O66" s="19">
        <f t="shared" ref="O66" si="65">SUM(O62:O65)</f>
        <v>-4856.8</v>
      </c>
    </row>
    <row r="67" spans="1:15" outlineLevel="1" x14ac:dyDescent="0.3">
      <c r="A67" s="38"/>
      <c r="B67" s="40" t="s">
        <v>56</v>
      </c>
      <c r="C67" s="25"/>
      <c r="D67" s="39" t="s">
        <v>15</v>
      </c>
      <c r="E67" s="63"/>
      <c r="F67" s="63"/>
      <c r="G67" s="63"/>
      <c r="H67" s="41"/>
      <c r="I67" s="41"/>
      <c r="J67" s="41">
        <f>+J61+J66</f>
        <v>2440.5307936507934</v>
      </c>
      <c r="K67" s="41">
        <f t="shared" ref="K67:N67" si="66">+K61+K66</f>
        <v>4097.713015873016</v>
      </c>
      <c r="L67" s="41">
        <f t="shared" si="66"/>
        <v>5771.3926984126983</v>
      </c>
      <c r="M67" s="41">
        <f t="shared" si="66"/>
        <v>7768.7752380952379</v>
      </c>
      <c r="N67" s="41">
        <f t="shared" si="66"/>
        <v>7708.5546031746035</v>
      </c>
      <c r="O67" s="41">
        <f t="shared" ref="O67" si="67">+O61+O66</f>
        <v>7583.2</v>
      </c>
    </row>
    <row r="68" spans="1:15" outlineLevel="1" collapsed="1" x14ac:dyDescent="0.3">
      <c r="A68" s="38"/>
      <c r="B68" s="2" t="s">
        <v>57</v>
      </c>
      <c r="C68" s="25"/>
      <c r="D68" s="32" t="s">
        <v>15</v>
      </c>
      <c r="E68" s="34"/>
      <c r="F68" s="34"/>
      <c r="G68" s="34"/>
      <c r="H68" s="16"/>
      <c r="I68" s="16"/>
      <c r="J68" s="16">
        <f>-J67*0.718</f>
        <v>-1752.3011098412696</v>
      </c>
      <c r="K68" s="16">
        <f t="shared" ref="K68:N68" si="68">-K67*0.718</f>
        <v>-2942.1579453968252</v>
      </c>
      <c r="L68" s="16">
        <f t="shared" si="68"/>
        <v>-4143.8599574603177</v>
      </c>
      <c r="M68" s="16">
        <f t="shared" si="68"/>
        <v>-5577.9806209523804</v>
      </c>
      <c r="N68" s="16">
        <f t="shared" si="68"/>
        <v>-5534.7422050793648</v>
      </c>
      <c r="O68" s="16">
        <f t="shared" ref="O68" si="69">-O67*0.718</f>
        <v>-5444.7375999999995</v>
      </c>
    </row>
    <row r="69" spans="1:15" outlineLevel="1" x14ac:dyDescent="0.3">
      <c r="A69" s="38"/>
      <c r="C69" s="25"/>
      <c r="D69" s="32"/>
      <c r="E69" s="34"/>
      <c r="F69" s="34"/>
      <c r="G69" s="34"/>
      <c r="H69" s="53"/>
      <c r="I69" s="53"/>
      <c r="J69" s="53"/>
      <c r="K69" s="53"/>
      <c r="L69" s="53"/>
      <c r="M69" s="53"/>
      <c r="N69" s="53"/>
      <c r="O69" s="53"/>
    </row>
    <row r="70" spans="1:15" outlineLevel="1" x14ac:dyDescent="0.3">
      <c r="A70" s="38"/>
      <c r="B70" s="52" t="s">
        <v>58</v>
      </c>
      <c r="C70" s="25"/>
      <c r="D70" s="32" t="s">
        <v>15</v>
      </c>
      <c r="E70" s="34"/>
      <c r="F70" s="34"/>
      <c r="G70" s="34"/>
      <c r="H70" s="18"/>
      <c r="I70" s="18">
        <v>-1500</v>
      </c>
      <c r="J70" s="18">
        <f>+J68+J58</f>
        <v>-2884.770316190476</v>
      </c>
      <c r="K70" s="18">
        <f t="shared" ref="K70:N70" si="70">+K68+K58</f>
        <v>-4388.4449295238092</v>
      </c>
      <c r="L70" s="18">
        <f t="shared" si="70"/>
        <v>-5753.4672590476193</v>
      </c>
      <c r="M70" s="18">
        <f t="shared" si="70"/>
        <v>-7194.2053828571425</v>
      </c>
      <c r="N70" s="18">
        <f t="shared" si="70"/>
        <v>-7211.1876019047613</v>
      </c>
      <c r="O70" s="18">
        <f t="shared" ref="O70" si="71">+O68+O58</f>
        <v>-7246.5375999999997</v>
      </c>
    </row>
    <row r="71" spans="1:15" outlineLevel="1" x14ac:dyDescent="0.3">
      <c r="A71" s="38"/>
      <c r="B71" s="54" t="s">
        <v>80</v>
      </c>
      <c r="C71" s="25"/>
      <c r="D71" s="32"/>
      <c r="E71" s="64"/>
      <c r="F71" s="64"/>
      <c r="G71" s="64"/>
      <c r="H71" s="64"/>
      <c r="I71" s="64"/>
      <c r="J71" s="55"/>
      <c r="K71" s="55"/>
      <c r="L71" s="55"/>
      <c r="M71" s="55"/>
      <c r="N71" s="55"/>
      <c r="O71" s="55"/>
    </row>
    <row r="72" spans="1:15" outlineLevel="1" x14ac:dyDescent="0.3">
      <c r="A72" s="38"/>
      <c r="B72" s="36" t="s">
        <v>59</v>
      </c>
      <c r="C72" s="25"/>
      <c r="D72" s="32" t="s">
        <v>15</v>
      </c>
      <c r="E72" s="34"/>
      <c r="F72" s="34"/>
      <c r="G72" s="34"/>
      <c r="H72" s="18"/>
      <c r="I72" s="18"/>
      <c r="J72" s="18">
        <f>+J70*0.5+I70*0.5</f>
        <v>-2192.3851580952378</v>
      </c>
      <c r="K72" s="18">
        <f>+K70*0.5+J70*0.5</f>
        <v>-3636.6076228571428</v>
      </c>
      <c r="L72" s="18">
        <f t="shared" ref="L72:O72" si="72">+L70*0.5+K70*0.5</f>
        <v>-5070.9560942857142</v>
      </c>
      <c r="M72" s="18">
        <f t="shared" si="72"/>
        <v>-6473.8363209523814</v>
      </c>
      <c r="N72" s="18">
        <f t="shared" si="72"/>
        <v>-7202.6964923809519</v>
      </c>
      <c r="O72" s="18">
        <f t="shared" si="72"/>
        <v>-7228.8626009523805</v>
      </c>
    </row>
    <row r="73" spans="1:15" outlineLevel="1" x14ac:dyDescent="0.3">
      <c r="A73" s="38"/>
      <c r="B73" s="38"/>
      <c r="C73" s="38"/>
      <c r="D73" s="38"/>
      <c r="E73" s="38"/>
      <c r="F73" s="38"/>
      <c r="G73" s="38"/>
      <c r="H73" s="38"/>
      <c r="I73" s="38"/>
      <c r="J73" s="38"/>
      <c r="K73" s="38"/>
      <c r="L73" s="38"/>
      <c r="M73" s="38"/>
      <c r="N73" s="38"/>
      <c r="O73" s="38"/>
    </row>
    <row r="74" spans="1:15" x14ac:dyDescent="0.3">
      <c r="A74" s="38"/>
      <c r="B74" s="38"/>
      <c r="C74" s="38"/>
      <c r="D74" s="38"/>
      <c r="E74" s="38"/>
      <c r="F74" s="38"/>
      <c r="G74" s="38"/>
      <c r="H74" s="38"/>
      <c r="I74" s="53"/>
      <c r="J74" s="53"/>
      <c r="K74" s="53"/>
      <c r="L74" s="53"/>
      <c r="M74" s="53"/>
      <c r="N74" s="53"/>
      <c r="O74" s="53"/>
    </row>
    <row r="75" spans="1:15" x14ac:dyDescent="0.3">
      <c r="A75" s="38"/>
      <c r="B75" s="12" t="s">
        <v>60</v>
      </c>
      <c r="C75" s="25"/>
      <c r="D75" s="58" t="s">
        <v>7</v>
      </c>
      <c r="E75" s="57">
        <f>+E25</f>
        <v>2021</v>
      </c>
      <c r="F75" s="57">
        <f t="shared" ref="F75:N75" si="73">+F25</f>
        <v>2022</v>
      </c>
      <c r="G75" s="57">
        <f t="shared" si="73"/>
        <v>2023</v>
      </c>
      <c r="H75" s="57">
        <f t="shared" si="73"/>
        <v>2024</v>
      </c>
      <c r="I75" s="57">
        <f t="shared" si="73"/>
        <v>2025</v>
      </c>
      <c r="J75" s="57">
        <f t="shared" si="73"/>
        <v>2026</v>
      </c>
      <c r="K75" s="57">
        <f t="shared" si="73"/>
        <v>2027</v>
      </c>
      <c r="L75" s="57">
        <f t="shared" si="73"/>
        <v>2028</v>
      </c>
      <c r="M75" s="57">
        <f t="shared" si="73"/>
        <v>2029</v>
      </c>
      <c r="N75" s="57">
        <f t="shared" si="73"/>
        <v>2030</v>
      </c>
      <c r="O75" s="57">
        <f t="shared" ref="O75" si="74">+O25</f>
        <v>2031</v>
      </c>
    </row>
    <row r="76" spans="1:15" outlineLevel="1" x14ac:dyDescent="0.3">
      <c r="A76" s="38"/>
      <c r="B76" s="2" t="s">
        <v>20</v>
      </c>
      <c r="C76" s="25"/>
      <c r="D76" s="32" t="s">
        <v>15</v>
      </c>
      <c r="E76" s="35"/>
      <c r="F76" s="35"/>
      <c r="G76" s="16"/>
      <c r="H76" s="16"/>
      <c r="I76" s="16"/>
      <c r="J76" s="16">
        <f t="shared" ref="J76:N76" si="75">+J18</f>
        <v>5000</v>
      </c>
      <c r="K76" s="16">
        <f t="shared" si="75"/>
        <v>5000</v>
      </c>
      <c r="L76" s="16">
        <f t="shared" si="75"/>
        <v>5000</v>
      </c>
      <c r="M76" s="16">
        <f t="shared" si="75"/>
        <v>3000</v>
      </c>
      <c r="N76" s="16">
        <f t="shared" si="75"/>
        <v>3000</v>
      </c>
      <c r="O76" s="16">
        <f t="shared" ref="O76" si="76">+O18</f>
        <v>3000</v>
      </c>
    </row>
    <row r="77" spans="1:15" outlineLevel="1" x14ac:dyDescent="0.3">
      <c r="A77" s="38"/>
      <c r="B77" s="2" t="s">
        <v>20</v>
      </c>
      <c r="C77" s="25"/>
      <c r="D77" s="32" t="s">
        <v>61</v>
      </c>
      <c r="E77" s="35"/>
      <c r="F77" s="35"/>
      <c r="G77" s="16"/>
      <c r="H77" s="16"/>
      <c r="I77" s="16"/>
      <c r="J77" s="16">
        <f t="shared" ref="J77:N77" si="77">+J76*J22</f>
        <v>52500</v>
      </c>
      <c r="K77" s="16">
        <f t="shared" si="77"/>
        <v>52500</v>
      </c>
      <c r="L77" s="16">
        <f t="shared" si="77"/>
        <v>52500</v>
      </c>
      <c r="M77" s="16">
        <f t="shared" si="77"/>
        <v>31500</v>
      </c>
      <c r="N77" s="16">
        <f t="shared" si="77"/>
        <v>31500</v>
      </c>
      <c r="O77" s="16">
        <f t="shared" ref="O77" si="78">+O76*O22</f>
        <v>31500</v>
      </c>
    </row>
    <row r="78" spans="1:15" outlineLevel="1" x14ac:dyDescent="0.3">
      <c r="A78" s="45"/>
      <c r="B78" s="2" t="s">
        <v>62</v>
      </c>
      <c r="C78" s="25"/>
      <c r="D78" s="32" t="s">
        <v>61</v>
      </c>
      <c r="E78" s="35"/>
      <c r="F78" s="35"/>
      <c r="G78" s="16"/>
      <c r="H78" s="16"/>
      <c r="I78" s="16"/>
      <c r="J78" s="16">
        <f t="shared" ref="J78:K78" si="79">+J77*(1-J19)</f>
        <v>7875.0000000000009</v>
      </c>
      <c r="K78" s="16">
        <f t="shared" si="79"/>
        <v>7875.0000000000009</v>
      </c>
      <c r="L78" s="16">
        <f t="shared" ref="L78:N78" si="80">+L77</f>
        <v>52500</v>
      </c>
      <c r="M78" s="16">
        <f t="shared" si="80"/>
        <v>31500</v>
      </c>
      <c r="N78" s="16">
        <f t="shared" si="80"/>
        <v>31500</v>
      </c>
      <c r="O78" s="16">
        <f t="shared" ref="O78" si="81">+O77</f>
        <v>31500</v>
      </c>
    </row>
    <row r="79" spans="1:15" outlineLevel="1" x14ac:dyDescent="0.3">
      <c r="A79" s="45"/>
      <c r="B79" s="2" t="s">
        <v>63</v>
      </c>
      <c r="C79" s="25"/>
      <c r="D79" s="32" t="s">
        <v>61</v>
      </c>
      <c r="E79" s="35"/>
      <c r="F79" s="35"/>
      <c r="G79" s="16"/>
      <c r="H79" s="16"/>
      <c r="I79" s="16"/>
      <c r="J79" s="16">
        <f t="shared" ref="J79:K79" si="82">+J77-J78</f>
        <v>44625</v>
      </c>
      <c r="K79" s="16">
        <f t="shared" si="82"/>
        <v>44625</v>
      </c>
      <c r="L79" s="16"/>
      <c r="M79" s="16"/>
      <c r="N79" s="16"/>
      <c r="O79" s="16"/>
    </row>
    <row r="80" spans="1:15" x14ac:dyDescent="0.3">
      <c r="A80" s="45"/>
      <c r="B80" s="60"/>
      <c r="C80" s="25"/>
      <c r="D80" s="8"/>
      <c r="E80" s="50"/>
      <c r="F80" s="50"/>
      <c r="G80" s="61"/>
      <c r="H80" s="61"/>
      <c r="I80" s="61"/>
      <c r="J80" s="61"/>
      <c r="K80" s="61"/>
      <c r="L80" s="61"/>
      <c r="M80" s="61"/>
      <c r="N80" s="61"/>
      <c r="O80" s="61"/>
    </row>
    <row r="81" spans="1:21" x14ac:dyDescent="0.3">
      <c r="A81" s="38"/>
      <c r="B81" s="12" t="s">
        <v>64</v>
      </c>
      <c r="C81" s="25"/>
      <c r="D81" s="58" t="s">
        <v>7</v>
      </c>
      <c r="E81" s="57">
        <f t="shared" ref="E81:N81" si="83">+E7</f>
        <v>2021</v>
      </c>
      <c r="F81" s="57">
        <f t="shared" si="83"/>
        <v>2022</v>
      </c>
      <c r="G81" s="57">
        <f t="shared" si="83"/>
        <v>2023</v>
      </c>
      <c r="H81" s="57">
        <f t="shared" si="83"/>
        <v>2024</v>
      </c>
      <c r="I81" s="57">
        <f t="shared" si="83"/>
        <v>2025</v>
      </c>
      <c r="J81" s="57">
        <f t="shared" si="83"/>
        <v>2026</v>
      </c>
      <c r="K81" s="57">
        <f t="shared" si="83"/>
        <v>2027</v>
      </c>
      <c r="L81" s="57">
        <f t="shared" si="83"/>
        <v>2028</v>
      </c>
      <c r="M81" s="57">
        <f t="shared" si="83"/>
        <v>2029</v>
      </c>
      <c r="N81" s="57">
        <f t="shared" si="83"/>
        <v>2030</v>
      </c>
      <c r="O81" s="57">
        <f t="shared" ref="O81" si="84">+O7</f>
        <v>2031</v>
      </c>
      <c r="P81" s="73"/>
    </row>
    <row r="82" spans="1:21" outlineLevel="1" x14ac:dyDescent="0.3">
      <c r="A82" s="38"/>
      <c r="B82" s="2" t="s">
        <v>62</v>
      </c>
      <c r="C82" s="25"/>
      <c r="D82" s="32" t="s">
        <v>61</v>
      </c>
      <c r="E82" s="78">
        <v>18193</v>
      </c>
      <c r="F82" s="78">
        <v>7785</v>
      </c>
      <c r="G82" s="78">
        <v>8336</v>
      </c>
      <c r="H82" s="78">
        <v>4500</v>
      </c>
      <c r="I82" s="78">
        <v>4801</v>
      </c>
      <c r="J82" s="16">
        <f t="shared" ref="J82:N83" si="85">+J78</f>
        <v>7875.0000000000009</v>
      </c>
      <c r="K82" s="16">
        <f t="shared" si="85"/>
        <v>7875.0000000000009</v>
      </c>
      <c r="L82" s="16">
        <f t="shared" si="85"/>
        <v>52500</v>
      </c>
      <c r="M82" s="16">
        <f t="shared" si="85"/>
        <v>31500</v>
      </c>
      <c r="N82" s="16">
        <f t="shared" si="85"/>
        <v>31500</v>
      </c>
      <c r="O82" s="16">
        <f t="shared" ref="O82" si="86">+O78</f>
        <v>31500</v>
      </c>
      <c r="P82" s="76"/>
    </row>
    <row r="83" spans="1:21" outlineLevel="1" x14ac:dyDescent="0.3">
      <c r="A83" s="38"/>
      <c r="B83" s="2" t="s">
        <v>65</v>
      </c>
      <c r="C83" s="25"/>
      <c r="D83" s="32" t="s">
        <v>61</v>
      </c>
      <c r="E83" s="78"/>
      <c r="F83" s="78">
        <v>8954</v>
      </c>
      <c r="G83" s="78">
        <v>24807</v>
      </c>
      <c r="H83" s="78">
        <v>44245</v>
      </c>
      <c r="I83" s="78">
        <v>62596</v>
      </c>
      <c r="J83" s="16">
        <f>+J79</f>
        <v>44625</v>
      </c>
      <c r="K83" s="16">
        <f t="shared" si="85"/>
        <v>44625</v>
      </c>
      <c r="L83" s="16"/>
      <c r="M83" s="16"/>
      <c r="N83" s="16"/>
      <c r="O83" s="16"/>
    </row>
    <row r="84" spans="1:21" outlineLevel="1" x14ac:dyDescent="0.3">
      <c r="A84" s="38"/>
      <c r="C84" s="25"/>
      <c r="D84" s="32"/>
      <c r="E84" s="16"/>
      <c r="F84" s="16"/>
      <c r="G84" s="16"/>
      <c r="H84" s="16"/>
      <c r="K84" s="16"/>
      <c r="L84" s="16"/>
      <c r="M84" s="16"/>
      <c r="N84" s="16"/>
      <c r="O84" s="16"/>
    </row>
    <row r="85" spans="1:21" outlineLevel="1" x14ac:dyDescent="0.3">
      <c r="A85" s="38"/>
      <c r="B85" s="2" t="s">
        <v>66</v>
      </c>
      <c r="C85" s="25"/>
      <c r="D85" s="32" t="s">
        <v>61</v>
      </c>
      <c r="E85" s="16"/>
      <c r="F85" s="16"/>
      <c r="G85" s="75"/>
      <c r="H85" s="16"/>
      <c r="I85" s="16"/>
      <c r="J85" s="16">
        <f t="shared" ref="J85:O85" si="87">SUM(E82:J83)/6</f>
        <v>39452.833333333336</v>
      </c>
      <c r="K85" s="16">
        <f t="shared" si="87"/>
        <v>45170.666666666664</v>
      </c>
      <c r="L85" s="16">
        <f t="shared" si="87"/>
        <v>51130.833333333336</v>
      </c>
      <c r="M85" s="16">
        <f t="shared" si="87"/>
        <v>50857</v>
      </c>
      <c r="N85" s="16">
        <f t="shared" si="87"/>
        <v>47982.833333333336</v>
      </c>
      <c r="O85" s="16">
        <f t="shared" si="87"/>
        <v>42000</v>
      </c>
      <c r="P85" s="72"/>
      <c r="Q85" s="72"/>
      <c r="R85" s="72"/>
    </row>
    <row r="86" spans="1:21" outlineLevel="1" x14ac:dyDescent="0.3">
      <c r="A86" s="38"/>
      <c r="B86" s="2" t="s">
        <v>67</v>
      </c>
      <c r="C86" s="25"/>
      <c r="D86" s="32" t="s">
        <v>61</v>
      </c>
      <c r="E86" s="16"/>
      <c r="F86" s="16"/>
      <c r="G86" s="16"/>
      <c r="H86" s="16"/>
      <c r="I86" s="16"/>
      <c r="J86" s="16">
        <f>SUM(J$82:J$83)</f>
        <v>52500</v>
      </c>
      <c r="K86" s="16">
        <f t="shared" ref="K86:O86" si="88">SUM(K$82:K$83)</f>
        <v>52500</v>
      </c>
      <c r="L86" s="16">
        <f t="shared" si="88"/>
        <v>52500</v>
      </c>
      <c r="M86" s="16">
        <f t="shared" si="88"/>
        <v>31500</v>
      </c>
      <c r="N86" s="16">
        <f t="shared" si="88"/>
        <v>31500</v>
      </c>
      <c r="O86" s="16">
        <f t="shared" si="88"/>
        <v>31500</v>
      </c>
      <c r="P86" s="72"/>
      <c r="Q86" s="72"/>
      <c r="R86" s="72"/>
      <c r="S86" s="72"/>
      <c r="T86" s="72"/>
      <c r="U86" s="72"/>
    </row>
    <row r="87" spans="1:21" outlineLevel="1" x14ac:dyDescent="0.3">
      <c r="A87" s="38"/>
      <c r="B87" s="2" t="s">
        <v>68</v>
      </c>
      <c r="C87" s="25"/>
      <c r="D87" s="32" t="s">
        <v>61</v>
      </c>
      <c r="E87" s="16"/>
      <c r="F87" s="16"/>
      <c r="G87" s="16"/>
      <c r="H87" s="16"/>
      <c r="I87" s="16"/>
      <c r="J87" s="16">
        <f>+J83*0.124</f>
        <v>5533.5</v>
      </c>
      <c r="K87" s="16">
        <f>+K83*0.124</f>
        <v>5533.5</v>
      </c>
      <c r="L87" s="16"/>
      <c r="M87" s="16"/>
      <c r="N87" s="16"/>
      <c r="O87" s="16"/>
      <c r="P87" s="74"/>
      <c r="Q87" s="74"/>
      <c r="R87" s="74"/>
      <c r="S87" s="74"/>
      <c r="T87" s="74"/>
      <c r="U87" s="74"/>
    </row>
    <row r="88" spans="1:21" x14ac:dyDescent="0.3">
      <c r="A88" s="16"/>
      <c r="B88" s="16"/>
      <c r="C88" s="25"/>
      <c r="D88" s="8"/>
      <c r="E88" s="50"/>
      <c r="F88" s="50"/>
      <c r="G88" s="16"/>
      <c r="H88" s="16"/>
      <c r="I88" s="16"/>
      <c r="J88" s="16"/>
      <c r="K88" s="16"/>
      <c r="L88" s="16"/>
      <c r="M88" s="16"/>
      <c r="N88" s="16"/>
      <c r="O88" s="16"/>
      <c r="P88" s="74"/>
      <c r="Q88" s="74"/>
      <c r="R88" s="74"/>
      <c r="S88" s="74"/>
      <c r="T88" s="74"/>
      <c r="U88" s="74"/>
    </row>
    <row r="89" spans="1:21" x14ac:dyDescent="0.3">
      <c r="B89" s="12" t="s">
        <v>69</v>
      </c>
      <c r="C89" s="71"/>
      <c r="D89" s="13" t="s">
        <v>7</v>
      </c>
      <c r="E89" s="57">
        <f t="shared" ref="E89:N89" si="89">+E7</f>
        <v>2021</v>
      </c>
      <c r="F89" s="57">
        <f t="shared" si="89"/>
        <v>2022</v>
      </c>
      <c r="G89" s="57">
        <f t="shared" si="89"/>
        <v>2023</v>
      </c>
      <c r="H89" s="57">
        <f t="shared" si="89"/>
        <v>2024</v>
      </c>
      <c r="I89" s="57">
        <f t="shared" si="89"/>
        <v>2025</v>
      </c>
      <c r="J89" s="57">
        <f t="shared" si="89"/>
        <v>2026</v>
      </c>
      <c r="K89" s="57">
        <f t="shared" si="89"/>
        <v>2027</v>
      </c>
      <c r="L89" s="57">
        <f t="shared" si="89"/>
        <v>2028</v>
      </c>
      <c r="M89" s="57">
        <f t="shared" si="89"/>
        <v>2029</v>
      </c>
      <c r="N89" s="57">
        <f t="shared" si="89"/>
        <v>2030</v>
      </c>
      <c r="O89" s="57">
        <f t="shared" ref="O89" si="90">+O7</f>
        <v>2031</v>
      </c>
      <c r="P89" s="74"/>
    </row>
    <row r="90" spans="1:21" outlineLevel="1" x14ac:dyDescent="0.3">
      <c r="B90" s="25" t="s">
        <v>70</v>
      </c>
      <c r="C90" s="25"/>
      <c r="D90" s="67" t="s">
        <v>15</v>
      </c>
      <c r="E90" s="55"/>
      <c r="F90" s="55"/>
      <c r="G90" s="55"/>
      <c r="H90" s="55"/>
      <c r="I90" s="55"/>
      <c r="J90" s="55">
        <f>+J31</f>
        <v>-1916.25</v>
      </c>
      <c r="K90" s="55">
        <f t="shared" ref="K90:N90" si="91">+K31</f>
        <v>-2299.5</v>
      </c>
      <c r="L90" s="55">
        <f t="shared" si="91"/>
        <v>-2562</v>
      </c>
      <c r="M90" s="55">
        <f t="shared" si="91"/>
        <v>-2555</v>
      </c>
      <c r="N90" s="55">
        <f t="shared" si="91"/>
        <v>-2555</v>
      </c>
      <c r="O90" s="55">
        <f t="shared" ref="O90" si="92">+O31</f>
        <v>-2555</v>
      </c>
    </row>
    <row r="91" spans="1:21" s="36" customFormat="1" outlineLevel="1" x14ac:dyDescent="0.3">
      <c r="B91" s="68" t="s">
        <v>71</v>
      </c>
      <c r="C91" s="25"/>
      <c r="D91" s="69" t="s">
        <v>15</v>
      </c>
      <c r="E91" s="70"/>
      <c r="F91" s="70"/>
      <c r="G91" s="70"/>
      <c r="H91" s="70"/>
      <c r="I91" s="70"/>
      <c r="J91" s="70">
        <f t="shared" ref="J91:N91" si="93">+J90*0.78</f>
        <v>-1494.675</v>
      </c>
      <c r="K91" s="70">
        <f t="shared" si="93"/>
        <v>-1793.6100000000001</v>
      </c>
      <c r="L91" s="70">
        <f t="shared" si="93"/>
        <v>-1998.3600000000001</v>
      </c>
      <c r="M91" s="70">
        <f t="shared" si="93"/>
        <v>-1992.9</v>
      </c>
      <c r="N91" s="70">
        <f t="shared" si="93"/>
        <v>-1992.9</v>
      </c>
      <c r="O91" s="70">
        <f t="shared" ref="O91" si="94">+O90*0.78</f>
        <v>-1992.9</v>
      </c>
    </row>
    <row r="92" spans="1:21" outlineLevel="1" x14ac:dyDescent="0.3">
      <c r="B92" s="25"/>
      <c r="C92" s="25"/>
      <c r="D92" s="67"/>
      <c r="E92" s="55"/>
      <c r="F92" s="55"/>
      <c r="G92" s="55"/>
      <c r="H92" s="55"/>
      <c r="I92" s="55"/>
      <c r="J92" s="55"/>
      <c r="K92" s="55"/>
      <c r="L92" s="55"/>
      <c r="M92" s="55"/>
      <c r="N92" s="55"/>
      <c r="O92" s="55"/>
    </row>
    <row r="93" spans="1:21" outlineLevel="1" x14ac:dyDescent="0.3">
      <c r="B93" s="25" t="s">
        <v>45</v>
      </c>
      <c r="C93" s="25"/>
      <c r="D93" s="67" t="s">
        <v>15</v>
      </c>
      <c r="E93" s="55"/>
      <c r="F93" s="55"/>
      <c r="G93" s="55"/>
      <c r="H93" s="55"/>
      <c r="I93" s="55"/>
      <c r="J93" s="55">
        <f>+J53</f>
        <v>-3757.4126984126988</v>
      </c>
      <c r="K93" s="55">
        <f t="shared" ref="K93:N93" si="95">+K53</f>
        <v>-4301.9682539682535</v>
      </c>
      <c r="L93" s="55">
        <f t="shared" si="95"/>
        <v>-4869.6031746031749</v>
      </c>
      <c r="M93" s="55">
        <f t="shared" si="95"/>
        <v>-4843.5238095238092</v>
      </c>
      <c r="N93" s="55">
        <f t="shared" si="95"/>
        <v>-4569.7936507936511</v>
      </c>
      <c r="O93" s="55">
        <f t="shared" ref="O93" si="96">+O53</f>
        <v>-4000</v>
      </c>
    </row>
    <row r="94" spans="1:21" s="36" customFormat="1" outlineLevel="1" x14ac:dyDescent="0.3">
      <c r="B94" s="68" t="s">
        <v>77</v>
      </c>
      <c r="C94" s="25"/>
      <c r="D94" s="69" t="s">
        <v>15</v>
      </c>
      <c r="E94" s="70"/>
      <c r="F94" s="70"/>
      <c r="G94" s="70"/>
      <c r="H94" s="70"/>
      <c r="I94" s="77"/>
      <c r="J94" s="77">
        <f>+J93*0.06204</f>
        <v>-233.10988380952384</v>
      </c>
      <c r="K94" s="77">
        <f t="shared" ref="K94:N94" si="97">+K93*0.06204</f>
        <v>-266.89411047619046</v>
      </c>
      <c r="L94" s="77">
        <f t="shared" si="97"/>
        <v>-302.11018095238097</v>
      </c>
      <c r="M94" s="77">
        <f t="shared" si="97"/>
        <v>-300.4922171428571</v>
      </c>
      <c r="N94" s="77">
        <f t="shared" si="97"/>
        <v>-283.50999809523807</v>
      </c>
      <c r="O94" s="77">
        <f t="shared" ref="O94" si="98">+O93*0.06204</f>
        <v>-248.16</v>
      </c>
    </row>
    <row r="95" spans="1:21" outlineLevel="1" x14ac:dyDescent="0.3">
      <c r="B95" s="25"/>
      <c r="C95" s="25"/>
      <c r="D95" s="67"/>
      <c r="E95" s="55"/>
      <c r="F95" s="55"/>
      <c r="G95" s="55"/>
      <c r="H95" s="55"/>
      <c r="I95" s="55"/>
      <c r="J95" s="55"/>
      <c r="K95" s="55"/>
      <c r="L95" s="55"/>
      <c r="M95" s="55"/>
      <c r="N95" s="55"/>
      <c r="O95" s="55"/>
    </row>
    <row r="96" spans="1:21" outlineLevel="1" x14ac:dyDescent="0.3">
      <c r="B96" s="25" t="s">
        <v>72</v>
      </c>
      <c r="C96" s="25"/>
      <c r="D96" s="67" t="s">
        <v>15</v>
      </c>
      <c r="E96" s="55"/>
      <c r="F96" s="55"/>
      <c r="G96" s="55"/>
      <c r="H96" s="55"/>
      <c r="I96" s="55"/>
      <c r="J96" s="55">
        <f>+J62</f>
        <v>-5000</v>
      </c>
      <c r="K96" s="55">
        <f t="shared" ref="K96:N96" si="99">+K62</f>
        <v>-5000</v>
      </c>
      <c r="L96" s="55">
        <f t="shared" si="99"/>
        <v>-5000</v>
      </c>
      <c r="M96" s="55">
        <f t="shared" si="99"/>
        <v>-3000</v>
      </c>
      <c r="N96" s="55">
        <f t="shared" si="99"/>
        <v>-3000</v>
      </c>
      <c r="O96" s="55">
        <f t="shared" ref="O96" si="100">+O62</f>
        <v>-3000</v>
      </c>
    </row>
    <row r="97" spans="1:15" outlineLevel="1" x14ac:dyDescent="0.3">
      <c r="B97" s="25" t="s">
        <v>53</v>
      </c>
      <c r="C97" s="25"/>
      <c r="D97" s="67" t="s">
        <v>15</v>
      </c>
      <c r="E97" s="55"/>
      <c r="F97" s="55"/>
      <c r="G97" s="55"/>
      <c r="H97" s="55"/>
      <c r="I97" s="55"/>
      <c r="J97" s="55">
        <f t="shared" ref="J97:K97" si="101">+J64</f>
        <v>-527</v>
      </c>
      <c r="K97" s="55">
        <f t="shared" si="101"/>
        <v>-527</v>
      </c>
      <c r="L97" s="55"/>
      <c r="M97" s="55"/>
      <c r="N97" s="55"/>
      <c r="O97" s="55"/>
    </row>
    <row r="98" spans="1:15" s="36" customFormat="1" outlineLevel="1" x14ac:dyDescent="0.3">
      <c r="B98" s="68" t="s">
        <v>73</v>
      </c>
      <c r="C98" s="25"/>
      <c r="D98" s="69" t="s">
        <v>15</v>
      </c>
      <c r="E98" s="70"/>
      <c r="F98" s="70"/>
      <c r="G98" s="70"/>
      <c r="H98" s="70"/>
      <c r="I98" s="70"/>
      <c r="J98" s="70">
        <f>SUM(J96:J97)*0.718</f>
        <v>-3968.386</v>
      </c>
      <c r="K98" s="70">
        <f t="shared" ref="K98:N98" si="102">SUM(K96:K97)*0.718</f>
        <v>-3968.386</v>
      </c>
      <c r="L98" s="70">
        <f t="shared" si="102"/>
        <v>-3590</v>
      </c>
      <c r="M98" s="70">
        <f t="shared" si="102"/>
        <v>-2154</v>
      </c>
      <c r="N98" s="70">
        <f t="shared" si="102"/>
        <v>-2154</v>
      </c>
      <c r="O98" s="70">
        <f t="shared" ref="O98" si="103">SUM(O96:O97)*0.718</f>
        <v>-2154</v>
      </c>
    </row>
    <row r="99" spans="1:15" outlineLevel="1" x14ac:dyDescent="0.3">
      <c r="B99" s="25"/>
      <c r="C99" s="25"/>
      <c r="D99" s="67"/>
      <c r="E99" s="55"/>
      <c r="F99" s="55"/>
      <c r="G99" s="55"/>
      <c r="H99" s="55"/>
      <c r="I99" s="55"/>
      <c r="J99" s="55"/>
      <c r="K99" s="55"/>
      <c r="L99" s="55"/>
      <c r="M99" s="55"/>
      <c r="N99" s="55"/>
      <c r="O99" s="55"/>
    </row>
    <row r="100" spans="1:15" s="36" customFormat="1" outlineLevel="1" x14ac:dyDescent="0.3">
      <c r="B100" s="68" t="s">
        <v>74</v>
      </c>
      <c r="C100" s="25"/>
      <c r="D100" s="69" t="s">
        <v>15</v>
      </c>
      <c r="E100" s="70"/>
      <c r="F100" s="70"/>
      <c r="G100" s="70"/>
      <c r="H100" s="70"/>
      <c r="I100" s="70"/>
      <c r="J100" s="70">
        <f>+J98+J94</f>
        <v>-4201.4958838095235</v>
      </c>
      <c r="K100" s="70">
        <f t="shared" ref="K100:N100" si="104">+K98+K94</f>
        <v>-4235.2801104761902</v>
      </c>
      <c r="L100" s="70">
        <f t="shared" si="104"/>
        <v>-3892.1101809523811</v>
      </c>
      <c r="M100" s="70">
        <f t="shared" si="104"/>
        <v>-2454.492217142857</v>
      </c>
      <c r="N100" s="70">
        <f t="shared" si="104"/>
        <v>-2437.5099980952382</v>
      </c>
      <c r="O100" s="70">
        <f t="shared" ref="O100" si="105">+O98+O94</f>
        <v>-2402.16</v>
      </c>
    </row>
    <row r="101" spans="1:15" outlineLevel="1" x14ac:dyDescent="0.3">
      <c r="B101" s="25"/>
      <c r="C101" s="25"/>
      <c r="D101" s="67"/>
      <c r="E101" s="55"/>
      <c r="F101" s="55"/>
      <c r="G101" s="55"/>
      <c r="H101" s="55"/>
      <c r="I101" s="55"/>
      <c r="J101" s="55"/>
      <c r="K101" s="55"/>
      <c r="L101" s="55"/>
      <c r="M101" s="55"/>
      <c r="N101" s="55"/>
      <c r="O101" s="55"/>
    </row>
    <row r="102" spans="1:15" s="36" customFormat="1" outlineLevel="1" x14ac:dyDescent="0.3">
      <c r="B102" s="68" t="s">
        <v>75</v>
      </c>
      <c r="C102" s="25"/>
      <c r="D102" s="69" t="s">
        <v>15</v>
      </c>
      <c r="E102" s="70"/>
      <c r="F102" s="70"/>
      <c r="G102" s="70"/>
      <c r="H102" s="70"/>
      <c r="I102" s="70"/>
      <c r="J102" s="70">
        <f>-J100+J91</f>
        <v>2706.8208838095234</v>
      </c>
      <c r="K102" s="70">
        <f t="shared" ref="K102:N102" si="106">-K100+K91</f>
        <v>2441.6701104761901</v>
      </c>
      <c r="L102" s="70">
        <f t="shared" si="106"/>
        <v>1893.750180952381</v>
      </c>
      <c r="M102" s="70">
        <f t="shared" si="106"/>
        <v>461.59221714285695</v>
      </c>
      <c r="N102" s="70">
        <f t="shared" si="106"/>
        <v>444.6099980952381</v>
      </c>
      <c r="O102" s="70">
        <f t="shared" ref="O102" si="107">-O100+O91</f>
        <v>409.25999999999976</v>
      </c>
    </row>
    <row r="103" spans="1:15" outlineLevel="1" x14ac:dyDescent="0.3">
      <c r="B103" s="25" t="s">
        <v>76</v>
      </c>
      <c r="C103" s="25"/>
      <c r="D103" s="25"/>
      <c r="E103" s="25"/>
      <c r="F103" s="25"/>
      <c r="G103" s="55"/>
      <c r="H103" s="55"/>
      <c r="I103" s="55"/>
      <c r="J103" s="55"/>
      <c r="K103" s="55"/>
      <c r="L103" s="55"/>
      <c r="M103" s="55"/>
      <c r="N103" s="55"/>
      <c r="O103" s="55"/>
    </row>
    <row r="104" spans="1:15" x14ac:dyDescent="0.3">
      <c r="A104" s="38"/>
      <c r="B104" s="16"/>
      <c r="C104" s="25"/>
      <c r="D104" s="16"/>
      <c r="E104" s="16"/>
      <c r="F104" s="16"/>
      <c r="G104" s="16"/>
      <c r="H104" s="16"/>
      <c r="I104" s="16"/>
      <c r="J104" s="16"/>
      <c r="K104" s="16"/>
      <c r="L104" s="16"/>
      <c r="M104" s="16"/>
      <c r="N104" s="16"/>
      <c r="O104" s="16"/>
    </row>
    <row r="105" spans="1:15" x14ac:dyDescent="0.3">
      <c r="A105" s="38"/>
      <c r="B105" s="16"/>
      <c r="C105" s="16"/>
      <c r="D105" s="16"/>
      <c r="E105" s="16"/>
      <c r="F105" s="16"/>
      <c r="G105" s="16"/>
      <c r="H105" s="16"/>
      <c r="I105" s="16"/>
      <c r="J105" s="16"/>
      <c r="K105" s="16"/>
      <c r="L105" s="16"/>
      <c r="M105" s="16"/>
      <c r="N105" s="16"/>
      <c r="O105" s="16"/>
    </row>
    <row r="106" spans="1:15" x14ac:dyDescent="0.3">
      <c r="B106" s="10"/>
    </row>
    <row r="107" spans="1:15" x14ac:dyDescent="0.3">
      <c r="B107" s="10"/>
    </row>
    <row r="108" spans="1:15" x14ac:dyDescent="0.3">
      <c r="B108" s="10"/>
    </row>
    <row r="109" spans="1:15" x14ac:dyDescent="0.3">
      <c r="B109" s="10"/>
    </row>
    <row r="110" spans="1:15" x14ac:dyDescent="0.3">
      <c r="B110" s="10"/>
    </row>
  </sheetData>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7AD716EC5A9C47A641B9D07F524BAD" ma:contentTypeVersion="20" ma:contentTypeDescription="Create a new document." ma:contentTypeScope="" ma:versionID="5b91010fabd008b79e841b7f68950c91">
  <xsd:schema xmlns:xsd="http://www.w3.org/2001/XMLSchema" xmlns:xs="http://www.w3.org/2001/XMLSchema" xmlns:p="http://schemas.microsoft.com/office/2006/metadata/properties" xmlns:ns2="6c9c36df-38e7-411d-8b1f-d0aeb801174d" xmlns:ns3="a90eebeb-7aa3-4404-9566-4410311380c7" targetNamespace="http://schemas.microsoft.com/office/2006/metadata/properties" ma:root="true" ma:fieldsID="797cf0073a4ad506d52a239813830e7a" ns2:_="" ns3:_="">
    <xsd:import namespace="6c9c36df-38e7-411d-8b1f-d0aeb801174d"/>
    <xsd:import namespace="a90eebeb-7aa3-4404-9566-4410311380c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IncludeinP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9c36df-38e7-411d-8b1f-d0aeb80117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7a58d90-11fd-4afb-bd09-82cb2287983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IncludeinPDF" ma:index="27" nillable="true" ma:displayName="Include in PDF" ma:default="0" ma:description="Select to include front page of this report in a PDF summary" ma:format="Dropdown" ma:internalName="Includei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90eebeb-7aa3-4404-9566-4410311380c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100460d-c836-4c66-bc59-962e3f26e13d}" ma:internalName="TaxCatchAll" ma:showField="CatchAllData" ma:web="a90eebeb-7aa3-4404-9566-4410311380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c9c36df-38e7-411d-8b1f-d0aeb801174d">
      <Terms xmlns="http://schemas.microsoft.com/office/infopath/2007/PartnerControls"/>
    </lcf76f155ced4ddcb4097134ff3c332f>
    <TaxCatchAll xmlns="a90eebeb-7aa3-4404-9566-4410311380c7" xsi:nil="true"/>
    <IncludeinPDF xmlns="6c9c36df-38e7-411d-8b1f-d0aeb801174d">false</IncludeinPDF>
  </documentManagement>
</p:properties>
</file>

<file path=customXml/itemProps1.xml><?xml version="1.0" encoding="utf-8"?>
<ds:datastoreItem xmlns:ds="http://schemas.openxmlformats.org/officeDocument/2006/customXml" ds:itemID="{90229399-78AF-48D9-AA34-F9A3D1DE83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9c36df-38e7-411d-8b1f-d0aeb801174d"/>
    <ds:schemaRef ds:uri="a90eebeb-7aa3-4404-9566-441031138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2CE355-BE98-4A6D-8508-E475C141C996}">
  <ds:schemaRefs>
    <ds:schemaRef ds:uri="http://schemas.microsoft.com/sharepoint/v3/contenttype/forms"/>
  </ds:schemaRefs>
</ds:datastoreItem>
</file>

<file path=customXml/itemProps3.xml><?xml version="1.0" encoding="utf-8"?>
<ds:datastoreItem xmlns:ds="http://schemas.openxmlformats.org/officeDocument/2006/customXml" ds:itemID="{6A336A3C-9433-4E94-8BC8-B8E10639DC0F}">
  <ds:schemaRefs>
    <ds:schemaRef ds:uri="http://schemas.microsoft.com/office/2006/documentManagement/types"/>
    <ds:schemaRef ds:uri="http://purl.org/dc/terms/"/>
    <ds:schemaRef ds:uri="http://schemas.openxmlformats.org/package/2006/metadata/core-properties"/>
    <ds:schemaRef ds:uri="55b96f0c-8050-4c7b-b8a2-6dcef71f7659"/>
    <ds:schemaRef ds:uri="http://purl.org/dc/dcmitype/"/>
    <ds:schemaRef ds:uri="http://schemas.microsoft.com/office/infopath/2007/PartnerControls"/>
    <ds:schemaRef ds:uri="bc6bfe7f-2f91-4ae8-9134-e15b9a49ef82"/>
    <ds:schemaRef ds:uri="http://www.w3.org/XML/1998/namespace"/>
    <ds:schemaRef ds:uri="4299079d-07be-48bb-be58-3ae8787f8b19"/>
    <ds:schemaRef ds:uri="http://schemas.microsoft.com/office/2006/metadata/properties"/>
    <ds:schemaRef ds:uri="http://purl.org/dc/elements/1.1/"/>
    <ds:schemaRef ds:uri="6c9c36df-38e7-411d-8b1f-d0aeb801174d"/>
    <ds:schemaRef ds:uri="a90eebeb-7aa3-4404-9566-4410311380c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Disclaimer</vt:lpstr>
      <vt:lpstr>Simplified tax model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Seland Simensen</dc:creator>
  <cp:keywords/>
  <dc:description/>
  <cp:lastModifiedBy>Carl Christian Bachke</cp:lastModifiedBy>
  <cp:revision/>
  <dcterms:created xsi:type="dcterms:W3CDTF">2023-08-23T07:20:02Z</dcterms:created>
  <dcterms:modified xsi:type="dcterms:W3CDTF">2026-03-18T13:36:20Z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0x0101001B7AD716EC5A9C47A641B9D07F524BAD</vt:lpwstr>
  </property>
  <property fmtid="{D5CDD505-2E9C-101B-9397-08002B2CF9AE}" pid="3" name="MediaServiceImageTags">
    <vt:lpwstr/>
  </property>
  <property fmtid="{D5CDD505-2E9C-101B-9397-08002B2CF9AE}" pid="4" name="MSIP_Label_325861ed-5329-421d-8b64-6d5b2c2d06b0_Enabled">
    <vt:lpwstr>true</vt:lpwstr>
  </property>
  <property fmtid="{D5CDD505-2E9C-101B-9397-08002B2CF9AE}" pid="5" name="MSIP_Label_325861ed-5329-421d-8b64-6d5b2c2d06b0_SetDate">
    <vt:lpwstr>2025-12-03T11:32:11Z</vt:lpwstr>
  </property>
  <property fmtid="{D5CDD505-2E9C-101B-9397-08002B2CF9AE}" pid="6" name="MSIP_Label_325861ed-5329-421d-8b64-6d5b2c2d06b0_Method">
    <vt:lpwstr>Privileged</vt:lpwstr>
  </property>
  <property fmtid="{D5CDD505-2E9C-101B-9397-08002B2CF9AE}" pid="7" name="MSIP_Label_325861ed-5329-421d-8b64-6d5b2c2d06b0_Name">
    <vt:lpwstr>No label</vt:lpwstr>
  </property>
  <property fmtid="{D5CDD505-2E9C-101B-9397-08002B2CF9AE}" pid="8" name="MSIP_Label_325861ed-5329-421d-8b64-6d5b2c2d06b0_SiteId">
    <vt:lpwstr>3b7e4170-8348-4aa4-bfae-06a3e1867469</vt:lpwstr>
  </property>
  <property fmtid="{D5CDD505-2E9C-101B-9397-08002B2CF9AE}" pid="9" name="MSIP_Label_325861ed-5329-421d-8b64-6d5b2c2d06b0_ActionId">
    <vt:lpwstr>dd826a03-93b6-40a9-b341-0c010dc65d9f</vt:lpwstr>
  </property>
  <property fmtid="{D5CDD505-2E9C-101B-9397-08002B2CF9AE}" pid="10" name="MSIP_Label_325861ed-5329-421d-8b64-6d5b2c2d06b0_ContentBits">
    <vt:lpwstr>0</vt:lpwstr>
  </property>
  <property fmtid="{D5CDD505-2E9C-101B-9397-08002B2CF9AE}" pid="11" name="MSIP_Label_325861ed-5329-421d-8b64-6d5b2c2d06b0_Tag">
    <vt:lpwstr>10, 0, 1, 1</vt:lpwstr>
  </property>
  <property fmtid="{D5CDD505-2E9C-101B-9397-08002B2CF9AE}" pid="12" name="abpPeriod">
    <vt:lpwstr/>
  </property>
  <property fmtid="{D5CDD505-2E9C-101B-9397-08002B2CF9AE}" pid="13" name="abpOfficialStorage">
    <vt:lpwstr/>
  </property>
  <property fmtid="{D5CDD505-2E9C-101B-9397-08002B2CF9AE}" pid="14" name="abpArea">
    <vt:lpwstr/>
  </property>
  <property fmtid="{D5CDD505-2E9C-101B-9397-08002B2CF9AE}" pid="15" name="abpAssets">
    <vt:lpwstr/>
  </property>
  <property fmtid="{D5CDD505-2E9C-101B-9397-08002B2CF9AE}" pid="16" name="abpBU">
    <vt:lpwstr>1;#FSP|a7b3055a-b2b0-41c4-97cb-819265ce6fd9</vt:lpwstr>
  </property>
  <property fmtid="{D5CDD505-2E9C-101B-9397-08002B2CF9AE}" pid="17" name="abpDocumentType">
    <vt:lpwstr/>
  </property>
  <property fmtid="{D5CDD505-2E9C-101B-9397-08002B2CF9AE}" pid="18" name="abpSubjectArea">
    <vt:lpwstr/>
  </property>
  <property fmtid="{D5CDD505-2E9C-101B-9397-08002B2CF9AE}" pid="19" name="abpDigitalTechnology">
    <vt:lpwstr/>
  </property>
</Properties>
</file>